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bookViews>
    <workbookView xWindow="0" yWindow="0" windowWidth="12326" windowHeight="4834" firstSheet="1" activeTab="2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9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Details'!$A$1:$S$53</definedName>
    <definedName name="_xlnm.Print_Area" localSheetId="4">'Sum Sum'!$A$1:$K$47</definedName>
    <definedName name="_xlnm.Print_Titles" localSheetId="3">'LGC Details'!$1:$7</definedName>
  </definedNames>
  <calcPr calcId="171027"/>
</workbook>
</file>

<file path=xl/calcChain.xml><?xml version="1.0" encoding="utf-8"?>
<calcChain xmlns="http://schemas.openxmlformats.org/spreadsheetml/2006/main">
  <c r="O46" i="1" l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33" i="1"/>
  <c r="P46" i="1" l="1"/>
  <c r="J43" i="19"/>
  <c r="J42" i="19"/>
  <c r="J41" i="19"/>
  <c r="J40" i="19"/>
  <c r="J38" i="19"/>
  <c r="J37" i="19"/>
  <c r="J32" i="19"/>
  <c r="J30" i="19"/>
  <c r="J29" i="19"/>
  <c r="J27" i="19"/>
  <c r="J26" i="19"/>
  <c r="J25" i="19"/>
  <c r="J24" i="19"/>
  <c r="J23" i="19"/>
  <c r="J22" i="19"/>
  <c r="J20" i="19"/>
  <c r="J19" i="19"/>
  <c r="J18" i="19"/>
  <c r="J16" i="19"/>
  <c r="J14" i="19"/>
  <c r="J12" i="19"/>
  <c r="J11" i="19"/>
  <c r="J10" i="19"/>
  <c r="J9" i="19"/>
  <c r="J8" i="19"/>
  <c r="J7" i="19"/>
  <c r="F44" i="19"/>
  <c r="W413" i="2"/>
  <c r="T390" i="2"/>
  <c r="S390" i="2"/>
  <c r="T289" i="2" l="1"/>
  <c r="C28" i="12"/>
  <c r="D28" i="12"/>
  <c r="G28" i="12"/>
  <c r="I28" i="12"/>
  <c r="H7" i="12"/>
  <c r="D15" i="12"/>
  <c r="C15" i="12"/>
  <c r="H28" i="12" l="1"/>
  <c r="W27" i="2"/>
  <c r="V27" i="2"/>
  <c r="U27" i="2"/>
  <c r="T27" i="2"/>
  <c r="S27" i="2"/>
  <c r="Q27" i="2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U390" i="2"/>
  <c r="U123" i="2"/>
  <c r="T412" i="2"/>
  <c r="T405" i="2"/>
  <c r="T372" i="2"/>
  <c r="T355" i="2"/>
  <c r="T331" i="2"/>
  <c r="T307" i="2"/>
  <c r="T255" i="2"/>
  <c r="T224" i="2"/>
  <c r="T205" i="2"/>
  <c r="T184" i="2"/>
  <c r="T158" i="2"/>
  <c r="T144" i="2"/>
  <c r="T123" i="2"/>
  <c r="T106" i="2"/>
  <c r="T84" i="2"/>
  <c r="T62" i="2"/>
  <c r="H414" i="2"/>
  <c r="H388" i="2"/>
  <c r="H364" i="2"/>
  <c r="H336" i="2"/>
  <c r="H308" i="2"/>
  <c r="H296" i="2"/>
  <c r="H278" i="2"/>
  <c r="H261" i="2"/>
  <c r="H242" i="2"/>
  <c r="H228" i="2"/>
  <c r="H202" i="2"/>
  <c r="H183" i="2"/>
  <c r="H155" i="2"/>
  <c r="H131" i="2"/>
  <c r="H122" i="2"/>
  <c r="H101" i="2"/>
  <c r="H79" i="2"/>
  <c r="H47" i="2"/>
  <c r="H25" i="2"/>
  <c r="V412" i="2"/>
  <c r="U412" i="2"/>
  <c r="S412" i="2"/>
  <c r="R412" i="2"/>
  <c r="Q412" i="2"/>
  <c r="W412" i="2" s="1"/>
  <c r="V405" i="2"/>
  <c r="U405" i="2"/>
  <c r="S405" i="2"/>
  <c r="R405" i="2"/>
  <c r="Q405" i="2"/>
  <c r="W405" i="2" s="1"/>
  <c r="Q390" i="2"/>
  <c r="W390" i="2" s="1"/>
  <c r="V372" i="2"/>
  <c r="U372" i="2"/>
  <c r="S372" i="2"/>
  <c r="R372" i="2"/>
  <c r="Q372" i="2"/>
  <c r="W372" i="2" s="1"/>
  <c r="V355" i="2"/>
  <c r="U355" i="2"/>
  <c r="S355" i="2"/>
  <c r="R355" i="2"/>
  <c r="Q355" i="2"/>
  <c r="V331" i="2"/>
  <c r="U331" i="2"/>
  <c r="S331" i="2"/>
  <c r="R331" i="2"/>
  <c r="Q331" i="2"/>
  <c r="W331" i="2" s="1"/>
  <c r="V307" i="2"/>
  <c r="U307" i="2"/>
  <c r="S307" i="2"/>
  <c r="R307" i="2"/>
  <c r="Q307" i="2"/>
  <c r="W307" i="2" s="1"/>
  <c r="V289" i="2"/>
  <c r="U289" i="2"/>
  <c r="S289" i="2"/>
  <c r="R289" i="2"/>
  <c r="Q289" i="2"/>
  <c r="W289" i="2" s="1"/>
  <c r="V255" i="2"/>
  <c r="U255" i="2"/>
  <c r="S255" i="2"/>
  <c r="R255" i="2"/>
  <c r="Q255" i="2"/>
  <c r="W255" i="2" s="1"/>
  <c r="V224" i="2"/>
  <c r="U224" i="2"/>
  <c r="S224" i="2"/>
  <c r="R224" i="2"/>
  <c r="Q224" i="2"/>
  <c r="W224" i="2" s="1"/>
  <c r="V205" i="2"/>
  <c r="U205" i="2"/>
  <c r="S205" i="2"/>
  <c r="R205" i="2"/>
  <c r="Q205" i="2"/>
  <c r="W205" i="2" s="1"/>
  <c r="V184" i="2"/>
  <c r="U184" i="2"/>
  <c r="S184" i="2"/>
  <c r="W184" i="2" s="1"/>
  <c r="R184" i="2"/>
  <c r="Q184" i="2"/>
  <c r="V158" i="2"/>
  <c r="U158" i="2"/>
  <c r="S158" i="2"/>
  <c r="R158" i="2"/>
  <c r="Q158" i="2"/>
  <c r="W158" i="2" s="1"/>
  <c r="V144" i="2"/>
  <c r="U144" i="2"/>
  <c r="S144" i="2"/>
  <c r="R144" i="2"/>
  <c r="Q144" i="2"/>
  <c r="W144" i="2" s="1"/>
  <c r="V123" i="2"/>
  <c r="S123" i="2"/>
  <c r="R123" i="2"/>
  <c r="Q123" i="2"/>
  <c r="W123" i="2" s="1"/>
  <c r="V106" i="2"/>
  <c r="U106" i="2"/>
  <c r="S106" i="2"/>
  <c r="R106" i="2"/>
  <c r="Q106" i="2"/>
  <c r="W106" i="2" s="1"/>
  <c r="V84" i="2"/>
  <c r="U84" i="2"/>
  <c r="S84" i="2"/>
  <c r="W84" i="2" s="1"/>
  <c r="R84" i="2"/>
  <c r="Q84" i="2"/>
  <c r="V62" i="2"/>
  <c r="U62" i="2"/>
  <c r="S62" i="2"/>
  <c r="R62" i="2"/>
  <c r="Q62" i="2"/>
  <c r="W62" i="2" s="1"/>
  <c r="J414" i="2"/>
  <c r="I414" i="2"/>
  <c r="G414" i="2"/>
  <c r="F414" i="2"/>
  <c r="E414" i="2"/>
  <c r="K414" i="2" s="1"/>
  <c r="J388" i="2"/>
  <c r="I388" i="2"/>
  <c r="G388" i="2"/>
  <c r="F388" i="2"/>
  <c r="E388" i="2"/>
  <c r="K388" i="2" s="1"/>
  <c r="J364" i="2"/>
  <c r="I364" i="2"/>
  <c r="G364" i="2"/>
  <c r="F364" i="2"/>
  <c r="E364" i="2"/>
  <c r="K364" i="2" s="1"/>
  <c r="J336" i="2"/>
  <c r="I336" i="2"/>
  <c r="G336" i="2"/>
  <c r="F336" i="2"/>
  <c r="E336" i="2"/>
  <c r="K336" i="2" s="1"/>
  <c r="J308" i="2"/>
  <c r="I308" i="2"/>
  <c r="G308" i="2"/>
  <c r="F308" i="2"/>
  <c r="E308" i="2"/>
  <c r="K308" i="2" s="1"/>
  <c r="J296" i="2"/>
  <c r="I296" i="2"/>
  <c r="G296" i="2"/>
  <c r="F296" i="2"/>
  <c r="E296" i="2"/>
  <c r="K296" i="2" s="1"/>
  <c r="J278" i="2"/>
  <c r="I278" i="2"/>
  <c r="G278" i="2"/>
  <c r="K278" i="2" s="1"/>
  <c r="F278" i="2"/>
  <c r="E278" i="2"/>
  <c r="J261" i="2"/>
  <c r="I261" i="2"/>
  <c r="G261" i="2"/>
  <c r="F261" i="2"/>
  <c r="E261" i="2"/>
  <c r="K261" i="2" s="1"/>
  <c r="J242" i="2"/>
  <c r="I242" i="2"/>
  <c r="G242" i="2"/>
  <c r="F242" i="2"/>
  <c r="E242" i="2"/>
  <c r="K242" i="2" s="1"/>
  <c r="J228" i="2"/>
  <c r="I228" i="2"/>
  <c r="G228" i="2"/>
  <c r="F228" i="2"/>
  <c r="E228" i="2"/>
  <c r="K228" i="2" s="1"/>
  <c r="J202" i="2"/>
  <c r="I202" i="2"/>
  <c r="G202" i="2"/>
  <c r="K202" i="2" s="1"/>
  <c r="F202" i="2"/>
  <c r="E202" i="2"/>
  <c r="J183" i="2"/>
  <c r="I183" i="2"/>
  <c r="G183" i="2"/>
  <c r="F183" i="2"/>
  <c r="E183" i="2"/>
  <c r="K183" i="2" s="1"/>
  <c r="J155" i="2"/>
  <c r="I155" i="2"/>
  <c r="G155" i="2"/>
  <c r="F155" i="2"/>
  <c r="E155" i="2"/>
  <c r="K155" i="2" s="1"/>
  <c r="J131" i="2"/>
  <c r="I131" i="2"/>
  <c r="G131" i="2"/>
  <c r="F131" i="2"/>
  <c r="K131" i="2" s="1"/>
  <c r="E131" i="2"/>
  <c r="J122" i="2"/>
  <c r="I122" i="2"/>
  <c r="G122" i="2"/>
  <c r="K122" i="2" s="1"/>
  <c r="F122" i="2"/>
  <c r="E122" i="2"/>
  <c r="J101" i="2"/>
  <c r="I101" i="2"/>
  <c r="G101" i="2"/>
  <c r="F101" i="2"/>
  <c r="E101" i="2"/>
  <c r="K101" i="2" s="1"/>
  <c r="J79" i="2"/>
  <c r="I79" i="2"/>
  <c r="G79" i="2"/>
  <c r="F79" i="2"/>
  <c r="E79" i="2"/>
  <c r="K79" i="2" s="1"/>
  <c r="J47" i="2"/>
  <c r="I47" i="2"/>
  <c r="G47" i="2"/>
  <c r="F47" i="2"/>
  <c r="K47" i="2" s="1"/>
  <c r="E47" i="2"/>
  <c r="J25" i="2"/>
  <c r="I25" i="2"/>
  <c r="G25" i="2"/>
  <c r="K25" i="2" s="1"/>
  <c r="F25" i="2"/>
  <c r="E25" i="2"/>
  <c r="L15" i="1"/>
  <c r="L41" i="1"/>
  <c r="L37" i="1"/>
  <c r="L25" i="1"/>
  <c r="L21" i="1"/>
  <c r="L19" i="1"/>
  <c r="L12" i="1"/>
  <c r="L10" i="1"/>
  <c r="E23" i="12"/>
  <c r="J23" i="12" s="1"/>
  <c r="H14" i="12"/>
  <c r="H13" i="12"/>
  <c r="H12" i="12"/>
  <c r="H11" i="12"/>
  <c r="H10" i="12"/>
  <c r="H9" i="12"/>
  <c r="H8" i="12"/>
  <c r="F26" i="12"/>
  <c r="F25" i="12"/>
  <c r="F24" i="12"/>
  <c r="F27" i="12"/>
  <c r="F23" i="12"/>
  <c r="G15" i="12"/>
  <c r="H15" i="12" l="1"/>
  <c r="L46" i="1"/>
  <c r="W355" i="2"/>
  <c r="F28" i="12"/>
  <c r="E39" i="19"/>
  <c r="J39" i="19" s="1"/>
  <c r="E36" i="19"/>
  <c r="J36" i="19" s="1"/>
  <c r="E35" i="19"/>
  <c r="J35" i="19" s="1"/>
  <c r="E34" i="19"/>
  <c r="J34" i="19" s="1"/>
  <c r="E33" i="19"/>
  <c r="J33" i="19" s="1"/>
  <c r="E31" i="19"/>
  <c r="J31" i="19" s="1"/>
  <c r="E28" i="19"/>
  <c r="J28" i="19" s="1"/>
  <c r="E21" i="19"/>
  <c r="J21" i="19" s="1"/>
  <c r="E17" i="19"/>
  <c r="J17" i="19" s="1"/>
  <c r="E15" i="19"/>
  <c r="J15" i="19" s="1"/>
  <c r="E13" i="19"/>
  <c r="J13" i="19" s="1"/>
  <c r="H44" i="19"/>
  <c r="G44" i="19"/>
  <c r="I44" i="19" l="1"/>
  <c r="D44" i="19"/>
  <c r="J44" i="19" l="1"/>
  <c r="E44" i="19"/>
  <c r="F45" i="1" l="1"/>
  <c r="Q45" i="1" s="1"/>
  <c r="F44" i="1"/>
  <c r="Q44" i="1" s="1"/>
  <c r="F43" i="1"/>
  <c r="Q43" i="1" s="1"/>
  <c r="F42" i="1"/>
  <c r="Q42" i="1" s="1"/>
  <c r="F41" i="1"/>
  <c r="Q41" i="1" s="1"/>
  <c r="F40" i="1"/>
  <c r="Q40" i="1" s="1"/>
  <c r="F39" i="1"/>
  <c r="Q39" i="1" s="1"/>
  <c r="F38" i="1"/>
  <c r="Q38" i="1" s="1"/>
  <c r="F37" i="1"/>
  <c r="Q37" i="1" s="1"/>
  <c r="F36" i="1"/>
  <c r="Q36" i="1" s="1"/>
  <c r="F35" i="1"/>
  <c r="Q35" i="1" s="1"/>
  <c r="F34" i="1"/>
  <c r="Q34" i="1" s="1"/>
  <c r="F33" i="1"/>
  <c r="Q33" i="1" s="1"/>
  <c r="F32" i="1"/>
  <c r="Q32" i="1" s="1"/>
  <c r="F31" i="1"/>
  <c r="Q31" i="1" s="1"/>
  <c r="F30" i="1"/>
  <c r="Q30" i="1" s="1"/>
  <c r="F29" i="1"/>
  <c r="Q29" i="1" s="1"/>
  <c r="F28" i="1"/>
  <c r="Q28" i="1" s="1"/>
  <c r="F27" i="1"/>
  <c r="Q27" i="1" s="1"/>
  <c r="F26" i="1"/>
  <c r="Q26" i="1" s="1"/>
  <c r="F25" i="1"/>
  <c r="Q25" i="1" s="1"/>
  <c r="F24" i="1"/>
  <c r="Q24" i="1" s="1"/>
  <c r="F23" i="1"/>
  <c r="Q23" i="1" s="1"/>
  <c r="F22" i="1"/>
  <c r="Q22" i="1" s="1"/>
  <c r="F21" i="1"/>
  <c r="Q21" i="1" s="1"/>
  <c r="F20" i="1"/>
  <c r="Q20" i="1" s="1"/>
  <c r="F19" i="1"/>
  <c r="Q19" i="1" s="1"/>
  <c r="F18" i="1"/>
  <c r="Q18" i="1" s="1"/>
  <c r="F17" i="1"/>
  <c r="Q17" i="1" s="1"/>
  <c r="F16" i="1"/>
  <c r="Q16" i="1" s="1"/>
  <c r="F15" i="1"/>
  <c r="Q15" i="1" s="1"/>
  <c r="F14" i="1"/>
  <c r="Q14" i="1" s="1"/>
  <c r="F13" i="1"/>
  <c r="Q13" i="1" s="1"/>
  <c r="F12" i="1"/>
  <c r="Q12" i="1" s="1"/>
  <c r="F11" i="1"/>
  <c r="Q11" i="1" s="1"/>
  <c r="F10" i="1"/>
  <c r="N46" i="1"/>
  <c r="M46" i="1"/>
  <c r="K46" i="1"/>
  <c r="I46" i="1"/>
  <c r="H46" i="1"/>
  <c r="G46" i="1"/>
  <c r="E46" i="1"/>
  <c r="D46" i="1"/>
  <c r="J10" i="1" l="1"/>
  <c r="R10" i="1" s="1"/>
  <c r="Q10" i="1"/>
  <c r="F46" i="1"/>
  <c r="Q46" i="1"/>
  <c r="J12" i="1"/>
  <c r="R12" i="1" s="1"/>
  <c r="J14" i="1"/>
  <c r="R14" i="1" s="1"/>
  <c r="J16" i="1"/>
  <c r="R16" i="1" s="1"/>
  <c r="J18" i="1"/>
  <c r="R18" i="1" s="1"/>
  <c r="J20" i="1"/>
  <c r="R20" i="1" s="1"/>
  <c r="J22" i="1"/>
  <c r="R22" i="1" s="1"/>
  <c r="J24" i="1"/>
  <c r="R24" i="1" s="1"/>
  <c r="J26" i="1"/>
  <c r="R26" i="1" s="1"/>
  <c r="J28" i="1"/>
  <c r="R28" i="1" s="1"/>
  <c r="J30" i="1"/>
  <c r="R30" i="1" s="1"/>
  <c r="J32" i="1"/>
  <c r="R32" i="1" s="1"/>
  <c r="J34" i="1"/>
  <c r="R34" i="1" s="1"/>
  <c r="J36" i="1"/>
  <c r="R36" i="1" s="1"/>
  <c r="J38" i="1"/>
  <c r="R38" i="1" s="1"/>
  <c r="J40" i="1"/>
  <c r="R40" i="1" s="1"/>
  <c r="J42" i="1"/>
  <c r="R42" i="1" s="1"/>
  <c r="J44" i="1"/>
  <c r="R44" i="1" s="1"/>
  <c r="J11" i="1"/>
  <c r="R11" i="1" s="1"/>
  <c r="J13" i="1"/>
  <c r="R13" i="1" s="1"/>
  <c r="J15" i="1"/>
  <c r="R15" i="1" s="1"/>
  <c r="J17" i="1"/>
  <c r="R17" i="1" s="1"/>
  <c r="J19" i="1"/>
  <c r="R19" i="1" s="1"/>
  <c r="J21" i="1"/>
  <c r="R21" i="1" s="1"/>
  <c r="J23" i="1"/>
  <c r="R23" i="1" s="1"/>
  <c r="J25" i="1"/>
  <c r="R25" i="1" s="1"/>
  <c r="J27" i="1"/>
  <c r="R27" i="1" s="1"/>
  <c r="J29" i="1"/>
  <c r="R29" i="1" s="1"/>
  <c r="J31" i="1"/>
  <c r="R31" i="1" s="1"/>
  <c r="J33" i="1"/>
  <c r="R33" i="1" s="1"/>
  <c r="J35" i="1"/>
  <c r="R35" i="1" s="1"/>
  <c r="J37" i="1"/>
  <c r="R37" i="1" s="1"/>
  <c r="J39" i="1"/>
  <c r="R39" i="1" s="1"/>
  <c r="J41" i="1"/>
  <c r="R41" i="1" s="1"/>
  <c r="J43" i="1"/>
  <c r="R43" i="1" s="1"/>
  <c r="J45" i="1"/>
  <c r="R45" i="1" s="1"/>
  <c r="E27" i="12"/>
  <c r="J27" i="12" s="1"/>
  <c r="E26" i="12"/>
  <c r="J26" i="12" s="1"/>
  <c r="E25" i="12"/>
  <c r="J25" i="12" s="1"/>
  <c r="E24" i="12"/>
  <c r="E15" i="12"/>
  <c r="F15" i="12"/>
  <c r="R46" i="1" l="1"/>
  <c r="E28" i="12"/>
  <c r="J24" i="12"/>
  <c r="J28" i="12" s="1"/>
  <c r="J46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<sst xmlns="http://schemas.openxmlformats.org/spreadsheetml/2006/main" count="1097" uniqueCount="923">
  <si>
    <t>S/n</t>
  </si>
  <si>
    <t>No. of LGCs</t>
  </si>
  <si>
    <t>Gross Total</t>
  </si>
  <si>
    <t>External Debt</t>
  </si>
  <si>
    <t>=N=</t>
  </si>
  <si>
    <t>Gross Statutory Allocation</t>
  </si>
  <si>
    <t>6=4+5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</si>
  <si>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</si>
  <si>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</si>
  <si>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</si>
  <si>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</si>
  <si>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</si>
  <si>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</si>
  <si>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</si>
  <si>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</si>
  <si>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</si>
  <si>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</si>
  <si>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</si>
  <si>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</si>
  <si>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</si>
  <si>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</si>
  <si>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</si>
  <si>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</si>
  <si>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</si>
  <si>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</si>
  <si>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</si>
  <si>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</si>
  <si>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</si>
  <si>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</si>
  <si>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</si>
  <si>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</si>
  <si>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</si>
  <si>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</si>
  <si>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</si>
  <si>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</si>
  <si>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</si>
  <si>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</si>
  <si>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</si>
  <si>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</si>
  <si>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</si>
  <si>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</si>
  <si>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</si>
  <si>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</si>
  <si>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</si>
  <si>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</si>
  <si>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</si>
  <si>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</si>
  <si>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</si>
  <si>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</si>
  <si>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</si>
  <si>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</si>
  <si>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</si>
  <si>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</si>
  <si>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</si>
  <si>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</si>
  <si>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</si>
  <si>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</si>
  <si>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</si>
  <si>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</si>
  <si>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</si>
  <si>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</si>
  <si>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</si>
  <si>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</si>
  <si>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</si>
  <si>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</si>
  <si>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</si>
  <si>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</si>
  <si>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</si>
  <si>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</si>
  <si>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</si>
  <si>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</si>
  <si>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</si>
  <si>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</si>
  <si>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</si>
  <si>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</si>
  <si>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</si>
  <si>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</si>
  <si>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</si>
  <si>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</si>
  <si>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</si>
  <si>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</si>
  <si>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</si>
  <si>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</si>
  <si>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</si>
  <si>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</si>
  <si>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</si>
  <si>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</si>
  <si>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</si>
  <si>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</si>
  <si>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</si>
  <si>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</si>
  <si>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</si>
  <si>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</si>
  <si>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</si>
  <si>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</si>
  <si>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</si>
  <si>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</si>
  <si>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</si>
  <si>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</si>
  <si>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</si>
  <si>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</si>
  <si>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</si>
  <si>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</si>
  <si>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</si>
  <si>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</si>
  <si>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</si>
  <si>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</si>
  <si>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</si>
  <si>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</si>
  <si>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</si>
  <si>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</si>
  <si>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</si>
  <si>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</si>
  <si>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</si>
  <si>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</si>
  <si>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</si>
  <si>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</si>
  <si>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</si>
  <si>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</si>
  <si>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</si>
  <si>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</si>
  <si>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</si>
  <si>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</si>
  <si>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</si>
  <si>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</si>
  <si>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</si>
  <si>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</si>
  <si>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</si>
  <si>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</si>
  <si>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</si>
  <si>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</si>
  <si>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</si>
  <si>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</si>
  <si>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</si>
  <si>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</si>
  <si>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</si>
  <si>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</si>
  <si>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</si>
  <si>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</si>
  <si>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</si>
  <si>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</si>
  <si>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</si>
  <si>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</si>
  <si>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</si>
  <si>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</si>
  <si>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</si>
  <si>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</si>
  <si>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</si>
  <si>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</si>
  <si>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</si>
  <si>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</si>
  <si>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</si>
  <si>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</si>
  <si>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</si>
  <si>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</si>
  <si>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</si>
  <si>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</si>
  <si>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</si>
  <si>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</si>
  <si>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</si>
  <si>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</si>
  <si>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</si>
  <si>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</si>
  <si>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</si>
  <si>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</si>
  <si>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</si>
  <si>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</si>
  <si>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</si>
  <si>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</si>
  <si>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</si>
  <si>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</si>
  <si>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</si>
  <si>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</si>
  <si>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</si>
  <si>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</si>
  <si>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</si>
  <si>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</si>
  <si>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</si>
  <si>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</si>
  <si>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</si>
  <si>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</si>
  <si>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</si>
  <si>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</si>
  <si>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</si>
  <si>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</si>
  <si>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</si>
  <si>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</si>
  <si>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</si>
  <si>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</si>
  <si>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</si>
  <si>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</si>
  <si>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</si>
  <si>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</si>
  <si>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</si>
  <si>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</si>
  <si>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</si>
  <si>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</si>
  <si>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</si>
  <si>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</si>
  <si>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</si>
  <si>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</si>
  <si>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</si>
  <si>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</si>
  <si>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</si>
  <si>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</si>
  <si>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</si>
  <si>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</si>
  <si>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</si>
  <si>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</si>
  <si>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</si>
  <si>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</si>
  <si>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</si>
  <si>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</si>
  <si>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</si>
  <si>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</si>
  <si>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</si>
  <si>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</si>
  <si>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</si>
  <si>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</si>
  <si>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</si>
  <si>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</si>
  <si>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</si>
  <si>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</si>
  <si>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</si>
  <si>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</si>
  <si>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</si>
  <si>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</si>
  <si>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</si>
  <si>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</si>
  <si>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</si>
  <si>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</si>
  <si>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</si>
  <si>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</si>
  <si>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</si>
  <si>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</si>
  <si>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</si>
  <si>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</si>
  <si>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</si>
  <si>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</si>
  <si>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</si>
  <si>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</si>
  <si>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</si>
  <si>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</si>
  <si>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</si>
  <si>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</si>
  <si>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</si>
  <si>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</si>
  <si>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</si>
  <si>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</si>
  <si>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</si>
  <si>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</si>
  <si>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</si>
  <si>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</si>
  <si>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</si>
  <si>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</si>
  <si>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</si>
  <si>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</si>
  <si>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</si>
  <si>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</si>
  <si>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</si>
  <si>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</si>
  <si>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</si>
  <si>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</si>
  <si>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</si>
  <si>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</si>
  <si>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</si>
  <si>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</si>
  <si>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</si>
  <si>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</si>
  <si>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</si>
  <si>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</si>
  <si>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</si>
  <si>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</si>
  <si>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</si>
  <si>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</si>
  <si>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</si>
  <si>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</si>
  <si>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</si>
  <si>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</si>
  <si>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</si>
  <si>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</si>
  <si>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</si>
  <si>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</si>
  <si>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</si>
  <si>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</si>
  <si>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</si>
  <si>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</si>
  <si>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</si>
  <si>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</si>
  <si>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</si>
  <si>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</si>
  <si>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</si>
  <si>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</si>
  <si>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</si>
  <si>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</si>
  <si>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</si>
  <si>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</si>
  <si>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</si>
  <si>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</si>
  <si>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</si>
  <si>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</si>
  <si>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</si>
  <si>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</si>
  <si>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</si>
  <si>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</si>
  <si>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</si>
  <si>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</si>
  <si>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</si>
  <si>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</si>
  <si>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</si>
  <si>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</si>
  <si>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</si>
  <si>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</si>
  <si>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</si>
  <si>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</si>
  <si>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</si>
  <si>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</si>
  <si>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</si>
  <si>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</si>
  <si>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</si>
  <si>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</si>
  <si>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</si>
  <si>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</si>
  <si>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</si>
  <si>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</si>
  <si>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</si>
  <si>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</si>
  <si>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</si>
  <si>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</si>
  <si>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</si>
  <si>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</si>
  <si>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</si>
  <si>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</si>
  <si>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</si>
  <si>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</si>
  <si>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</si>
  <si>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</si>
  <si>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</si>
  <si>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</si>
  <si>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</si>
  <si>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</si>
  <si>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</si>
  <si>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</si>
  <si>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</si>
  <si>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</si>
  <si>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</si>
  <si>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</si>
  <si>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</si>
  <si>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</si>
  <si>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</si>
  <si>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</si>
  <si>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</si>
  <si>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</si>
  <si>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</si>
  <si>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</si>
  <si>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</si>
  <si>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</si>
  <si>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</si>
  <si>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</si>
  <si>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</si>
  <si>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</si>
  <si>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</si>
  <si>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</si>
  <si>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</si>
  <si>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</si>
  <si>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</si>
  <si>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</si>
  <si>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</si>
  <si>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</si>
  <si>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</si>
  <si>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</si>
  <si>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</si>
  <si>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</si>
  <si>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</si>
  <si>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</si>
  <si>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</si>
  <si>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</si>
  <si>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</si>
  <si>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</si>
  <si>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</si>
  <si>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</si>
  <si>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</si>
  <si>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</si>
  <si>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</si>
  <si>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</si>
  <si>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</si>
  <si>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</si>
  <si>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</si>
  <si>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</si>
  <si>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</si>
  <si>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</si>
  <si>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</si>
  <si>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</si>
  <si>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</si>
  <si>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</si>
  <si>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</si>
  <si>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</si>
  <si>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</si>
  <si>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</si>
  <si>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</si>
  <si>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</si>
  <si>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</si>
  <si>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</si>
  <si>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</si>
  <si>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</si>
  <si>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</si>
  <si>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</si>
  <si>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</si>
  <si>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</si>
  <si>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</si>
  <si>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</si>
  <si>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</si>
  <si>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</si>
  <si>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</si>
  <si>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</si>
  <si>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</si>
  <si>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</si>
  <si>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</si>
  <si>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</si>
  <si>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</si>
  <si>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</si>
  <si>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</si>
  <si>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</si>
  <si>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</si>
  <si>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</si>
  <si>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</si>
  <si>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</si>
  <si>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</si>
  <si>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</si>
  <si>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</si>
  <si>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</si>
  <si>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</si>
  <si>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</si>
  <si>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</si>
  <si>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</si>
  <si>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</si>
  <si>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</si>
  <si>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</si>
  <si>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</si>
  <si>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</si>
  <si>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</si>
  <si>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</si>
  <si>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</si>
  <si>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</si>
  <si>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</si>
  <si>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</si>
  <si>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</si>
  <si>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</si>
  <si>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</si>
  <si>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</si>
  <si>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</si>
  <si>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</si>
  <si>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</si>
  <si>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</si>
  <si>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</si>
  <si>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</si>
  <si>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</si>
  <si>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</si>
  <si>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</si>
  <si>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</si>
  <si>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</si>
  <si>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</si>
  <si>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</si>
  <si>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</si>
  <si>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</si>
  <si>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</si>
  <si>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</si>
  <si>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</si>
  <si>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</si>
  <si>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</si>
  <si>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</si>
  <si>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</si>
  <si>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</si>
  <si>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</si>
  <si>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</si>
  <si>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</si>
  <si>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</si>
  <si>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</si>
  <si>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</si>
  <si>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</si>
  <si>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</si>
  <si>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</si>
  <si>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</si>
  <si>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</si>
  <si>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</si>
  <si>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</si>
  <si>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</si>
  <si>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</si>
  <si>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</si>
  <si>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</si>
  <si>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</si>
  <si>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</si>
  <si>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</si>
  <si>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</si>
  <si>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</si>
  <si>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</si>
  <si>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</si>
  <si>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</si>
  <si>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</si>
  <si>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</si>
  <si>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</si>
  <si>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</si>
  <si>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</si>
  <si>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</si>
  <si>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</si>
  <si>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</si>
  <si>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</si>
  <si>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</si>
  <si>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</si>
  <si>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</si>
  <si>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</si>
  <si>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</si>
  <si>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</si>
  <si>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</si>
  <si>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</si>
  <si>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</si>
  <si>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</si>
  <si>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</si>
  <si>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</si>
  <si>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</si>
  <si>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</si>
  <si>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</si>
  <si>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</si>
  <si>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</si>
  <si>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</si>
  <si>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</si>
  <si>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</si>
  <si>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</si>
  <si>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</si>
  <si>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</si>
  <si>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</si>
  <si>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</si>
  <si>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</si>
  <si>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</si>
  <si>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</si>
  <si>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</si>
  <si>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</si>
  <si>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</si>
  <si>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</si>
  <si>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</si>
  <si>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</si>
  <si>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</si>
  <si>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</si>
  <si>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</si>
  <si>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</si>
  <si>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</si>
  <si>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</si>
  <si>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</si>
  <si>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</si>
  <si>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</si>
  <si>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</si>
  <si>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</si>
  <si>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</si>
  <si>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</si>
  <si>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</si>
  <si>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</si>
  <si>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</si>
  <si>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</si>
  <si>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</si>
  <si>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</si>
  <si>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</si>
  <si>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</si>
  <si>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</si>
  <si>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</si>
  <si>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</si>
  <si>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</si>
  <si>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</si>
  <si>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</si>
  <si>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</si>
  <si>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</si>
  <si>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</si>
  <si>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</si>
  <si>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</si>
  <si>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</si>
  <si>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</si>
  <si>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</si>
  <si>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</si>
  <si>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</si>
  <si>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</si>
  <si>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</si>
  <si>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</si>
  <si>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</si>
  <si>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</si>
  <si>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</si>
  <si>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</si>
  <si>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</si>
  <si>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</si>
  <si>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</si>
  <si>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</si>
  <si>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</si>
  <si>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</si>
  <si>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</si>
  <si>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</si>
  <si>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</si>
  <si>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</si>
  <si>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</si>
  <si>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</si>
  <si>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</si>
  <si>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</si>
  <si>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</si>
  <si>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</si>
  <si>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</si>
  <si>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</si>
  <si>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</si>
  <si>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</si>
  <si>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</si>
  <si>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</si>
  <si>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</si>
  <si>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</si>
  <si>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</si>
  <si>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</si>
  <si>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</si>
  <si>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</si>
  <si>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</si>
  <si>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</si>
  <si>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</si>
  <si>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</si>
  <si>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</si>
  <si>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</si>
  <si>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</si>
  <si>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</si>
  <si>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</si>
  <si>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</si>
  <si>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</si>
  <si>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</si>
  <si>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</si>
  <si>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</si>
  <si>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</si>
  <si>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</si>
  <si>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</si>
  <si>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</si>
  <si>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</si>
  <si>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</si>
  <si>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</si>
  <si>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</si>
  <si>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</si>
  <si>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</si>
  <si>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</si>
  <si>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</si>
  <si>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</si>
  <si>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</si>
  <si>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</si>
  <si>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</si>
  <si>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</si>
  <si>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</si>
  <si>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</si>
  <si>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</si>
  <si>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</si>
  <si>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</si>
  <si>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</si>
  <si>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</si>
  <si>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</si>
  <si>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</si>
  <si>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</si>
  <si>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</si>
  <si>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</si>
  <si>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</si>
  <si>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</si>
  <si>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</si>
  <si>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</si>
  <si>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</si>
  <si>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</si>
  <si>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</si>
  <si>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</si>
  <si>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</si>
  <si>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</si>
  <si>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</si>
  <si>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</si>
  <si>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</si>
  <si>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</si>
  <si>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</si>
  <si>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</si>
  <si>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</si>
  <si>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</si>
  <si>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</si>
  <si>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</si>
  <si>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</si>
  <si>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</si>
  <si>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</si>
  <si>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</si>
  <si>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</si>
  <si>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</si>
  <si>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</si>
  <si>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</si>
  <si>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</si>
  <si>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</si>
  <si>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</si>
  <si>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</si>
  <si>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</si>
  <si>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</si>
  <si>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</si>
  <si>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</si>
  <si>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</si>
  <si>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</si>
  <si>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</si>
  <si>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</si>
  <si>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</si>
  <si>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</si>
  <si>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</si>
  <si>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</si>
  <si>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</si>
  <si>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</si>
  <si>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</si>
  <si>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</si>
  <si>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</si>
  <si>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</si>
  <si>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</si>
  <si>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</si>
  <si>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</si>
  <si>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</si>
  <si>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</si>
  <si>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</si>
  <si>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</si>
  <si>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</si>
  <si>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</si>
  <si>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</si>
  <si>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</si>
  <si>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</si>
  <si>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</si>
  <si>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</si>
  <si>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</si>
  <si>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</si>
  <si>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</si>
  <si>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</si>
  <si>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</si>
  <si>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</si>
  <si>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</si>
  <si>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</si>
  <si>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</si>
  <si>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</si>
  <si>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</si>
  <si>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</si>
  <si>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</si>
  <si>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</si>
  <si>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</si>
  <si>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</si>
  <si>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</si>
  <si>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</si>
  <si>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</si>
  <si>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</si>
  <si>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</si>
  <si>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</si>
  <si>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</si>
  <si>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</si>
  <si>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</si>
  <si>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</si>
  <si>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</si>
  <si>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</si>
  <si>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</si>
  <si>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</si>
  <si>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</si>
  <si>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</si>
  <si>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</si>
  <si>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</si>
  <si>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</si>
  <si>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</si>
  <si>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</si>
  <si>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</si>
  <si>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</si>
  <si>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</si>
  <si>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</si>
  <si>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</si>
  <si>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</si>
  <si>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</si>
  <si>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</si>
  <si>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</si>
  <si>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</si>
  <si>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</si>
  <si>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</si>
  <si>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</si>
  <si>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</si>
  <si>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</si>
  <si>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</si>
  <si>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</si>
  <si>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</si>
  <si>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</si>
  <si>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</si>
  <si>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</si>
  <si>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</si>
  <si>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</si>
  <si>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</si>
  <si>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</si>
  <si>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</si>
  <si>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</si>
  <si>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</si>
  <si>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</si>
  <si>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</si>
  <si>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</si>
  <si>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</si>
  <si>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</si>
  <si>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</si>
  <si>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</si>
  <si>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</si>
  <si>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</si>
  <si>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</si>
  <si>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</si>
  <si>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</si>
  <si>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</si>
  <si>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</si>
  <si>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</si>
  <si>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</si>
  <si>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</si>
  <si>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</si>
  <si>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</si>
  <si>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</si>
  <si>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</si>
  <si>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</si>
  <si>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</si>
  <si>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</si>
  <si>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</si>
  <si>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</si>
  <si>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</si>
  <si>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</si>
  <si>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</si>
  <si>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</si>
  <si>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</si>
  <si>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</si>
  <si>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</si>
  <si>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</si>
  <si>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</si>
  <si>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</si>
  <si>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</si>
  <si>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</si>
  <si>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</si>
  <si>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</si>
  <si>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</si>
  <si>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</si>
  <si>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</si>
  <si>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</si>
  <si>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</si>
  <si>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</si>
  <si>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</si>
  <si>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</si>
  <si>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</si>
  <si>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</si>
  <si>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</si>
  <si>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</si>
  <si>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</si>
  <si>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</si>
  <si>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</si>
  <si>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</si>
  <si>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</si>
  <si>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</si>
  <si>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</si>
  <si>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</si>
  <si>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</si>
  <si>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</si>
  <si>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</si>
  <si>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</si>
  <si>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</si>
  <si>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</si>
  <si>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</si>
  <si>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</si>
  <si>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</si>
  <si>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</si>
  <si>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</si>
  <si>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</si>
  <si>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</si>
  <si>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</si>
  <si>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</si>
  <si>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</si>
  <si>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</si>
  <si>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</si>
  <si>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</si>
  <si>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</si>
  <si>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</si>
  <si>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</si>
  <si>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</si>
  <si>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</si>
  <si>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</si>
  <si>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</si>
  <si>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</si>
  <si>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</si>
  <si>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</si>
  <si>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</si>
  <si>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</si>
  <si>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</si>
  <si>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</si>
  <si>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</si>
  <si>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</si>
  <si>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</si>
  <si>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</si>
  <si>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</si>
  <si>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</si>
  <si>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</si>
  <si>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</si>
  <si>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</si>
  <si>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</si>
  <si>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</si>
  <si>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</si>
  <si>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</si>
  <si>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</si>
  <si>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</si>
  <si>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</si>
  <si>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</si>
  <si>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</si>
  <si>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</si>
  <si>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</si>
  <si>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Summary of Gross Revenue Allocation by Federation Account Allocation Committee for the Month of September, 2018 Shared in October, 2018</t>
  </si>
  <si>
    <t>Refund to NCS</t>
  </si>
  <si>
    <t>Distribution of =N= 4.402B Being Excess Bank Charges Recovered for the month</t>
  </si>
  <si>
    <t>Distribution of Exchange Gain Allocation</t>
  </si>
  <si>
    <t>Distribution of Revenue Allocation to FGN by Federation Account Allocation Committee for the Month of September, 2018 Shared in October, 2018</t>
  </si>
  <si>
    <t>Distribution of Revenue Allocation to State Governments by Federation Account Allocation Committee for the month of September,2018 Shared in October, 2018</t>
  </si>
  <si>
    <t>Distribution  of Exchange Gain Allocation</t>
  </si>
  <si>
    <t>FCT, ABUJA</t>
  </si>
  <si>
    <t>Total LGCs</t>
  </si>
  <si>
    <t>Distribution of =N=50 Billion Being FOREX Equalisation for the month</t>
  </si>
  <si>
    <t>9(3+4+5+6+7+8)</t>
  </si>
  <si>
    <t>Statutory Allocation</t>
  </si>
  <si>
    <t>9=4+5+6+7+8</t>
  </si>
  <si>
    <t>Distribution of =N= 4.402 Billion Being Excess Bank Charges Recovered for the month</t>
  </si>
  <si>
    <t>Excess Bank Charges Recovered of=N=4.402 Billion  for the Month</t>
  </si>
  <si>
    <t>Distribution of =N= 50 Billion from FOREX Equalisation for the Month</t>
  </si>
  <si>
    <t>Distribution of =N= 4.402Billion Being Excess Bank Charges Recovered for the month</t>
  </si>
  <si>
    <t>Distribution of =N=50.000 Billion Being FOREX Equalisation for the month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</si>
  <si>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Bailout,</t>
    </r>
  </si>
  <si>
    <t>Distribution of Revenue Allocation to Local Government Councils by Federation Account Allocation Committee for the Month of September, 2018 Shared in October, 2018</t>
  </si>
  <si>
    <t>17=6+11+12+13+14</t>
  </si>
  <si>
    <t>Net VAT Allocation</t>
  </si>
  <si>
    <t>10=6-(7+8+9)</t>
  </si>
  <si>
    <t>16=14-15</t>
  </si>
  <si>
    <t>18=10+11+12+13+16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</si>
</sst>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sz val="10"/>
      <name val="Aerial"/>
    </font>
    <font>
      <b/>
      <sz val="14"/>
      <name val="Aerial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sz val="14"/>
      <color indexed="8"/>
      <name val="Times New Roman"/>
      <family val="1"/>
    </font>
    <font>
      <b/>
      <i/>
      <u/>
      <sz val="14"/>
      <name val="Times New Roman"/>
      <family val="1"/>
    </font>
    <font>
      <b/>
      <i/>
      <u/>
      <sz val="16"/>
      <name val="Times New Roman"/>
      <family val="1"/>
    </font>
    <font>
      <b/>
      <i/>
      <sz val="2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i/>
      <sz val="18"/>
      <name val="Times New Roman"/>
      <family val="1"/>
    </font>
    <font>
      <b/>
      <i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16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b/>
      <i/>
      <sz val="13"/>
      <color indexed="8"/>
      <name val="Times New Roman"/>
      <family val="1"/>
    </font>
    <font>
      <b/>
      <u/>
      <sz val="16"/>
      <name val="Times New Roman"/>
      <family val="1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150">
    <xf numFmtId="0" fontId="0" fillId="0" borderId="0" xfId="0"/>
    <xf numFmtId="0" fontId="0" fillId="0" borderId="1" xfId="0" applyBorder="1"/>
    <xf numFmtId="0" fontId="4" fillId="0" borderId="0" xfId="0" applyFont="1"/>
    <xf numFmtId="43" fontId="0" fillId="0" borderId="0" xfId="0" applyNumberFormat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3" fillId="3" borderId="0" xfId="0" applyNumberFormat="1" applyFont="1" applyFill="1" applyAlignment="1"/>
    <xf numFmtId="2" fontId="0" fillId="0" borderId="0" xfId="0" applyNumberFormat="1"/>
    <xf numFmtId="0" fontId="3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Border="1" applyAlignment="1"/>
    <xf numFmtId="164" fontId="7" fillId="0" borderId="0" xfId="1" applyFont="1" applyAlignment="1">
      <alignment horizontal="center"/>
    </xf>
    <xf numFmtId="0" fontId="9" fillId="0" borderId="0" xfId="0" applyFont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/>
    <xf numFmtId="43" fontId="7" fillId="0" borderId="0" xfId="0" applyNumberFormat="1" applyFont="1" applyAlignment="1">
      <alignment horizontal="right"/>
    </xf>
    <xf numFmtId="164" fontId="12" fillId="0" borderId="1" xfId="1" applyFont="1" applyFill="1" applyBorder="1" applyAlignment="1">
      <alignment horizontal="right" wrapText="1"/>
    </xf>
    <xf numFmtId="164" fontId="13" fillId="0" borderId="1" xfId="1" applyFont="1" applyFill="1" applyBorder="1" applyAlignment="1">
      <alignment horizontal="right" wrapText="1"/>
    </xf>
    <xf numFmtId="164" fontId="14" fillId="0" borderId="1" xfId="1" applyFont="1" applyFill="1" applyBorder="1" applyAlignment="1"/>
    <xf numFmtId="0" fontId="14" fillId="0" borderId="0" xfId="0" applyFont="1"/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quotePrefix="1" applyFont="1" applyBorder="1" applyAlignment="1">
      <alignment horizontal="center"/>
    </xf>
    <xf numFmtId="0" fontId="17" fillId="0" borderId="5" xfId="0" quotePrefix="1" applyFont="1" applyBorder="1" applyAlignment="1">
      <alignment horizontal="center"/>
    </xf>
    <xf numFmtId="0" fontId="14" fillId="0" borderId="1" xfId="0" applyFont="1" applyBorder="1" applyAlignment="1"/>
    <xf numFmtId="164" fontId="14" fillId="0" borderId="1" xfId="1" applyFont="1" applyBorder="1"/>
    <xf numFmtId="164" fontId="14" fillId="0" borderId="1" xfId="0" applyNumberFormat="1" applyFont="1" applyBorder="1"/>
    <xf numFmtId="0" fontId="17" fillId="0" borderId="1" xfId="0" applyFont="1" applyBorder="1" applyAlignment="1"/>
    <xf numFmtId="164" fontId="17" fillId="0" borderId="1" xfId="1" applyFont="1" applyBorder="1"/>
    <xf numFmtId="164" fontId="14" fillId="0" borderId="1" xfId="0" applyNumberFormat="1" applyFont="1" applyFill="1" applyBorder="1"/>
    <xf numFmtId="0" fontId="18" fillId="0" borderId="5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43" fontId="14" fillId="0" borderId="0" xfId="0" applyNumberFormat="1" applyFont="1" applyAlignment="1">
      <alignment horizontal="right"/>
    </xf>
    <xf numFmtId="165" fontId="11" fillId="0" borderId="10" xfId="3" applyNumberFormat="1" applyFont="1" applyFill="1" applyBorder="1" applyAlignment="1">
      <alignment horizontal="right" wrapText="1"/>
    </xf>
    <xf numFmtId="164" fontId="17" fillId="0" borderId="0" xfId="1" applyFont="1" applyAlignment="1">
      <alignment horizontal="center"/>
    </xf>
    <xf numFmtId="0" fontId="23" fillId="0" borderId="0" xfId="0" applyFont="1"/>
    <xf numFmtId="164" fontId="23" fillId="0" borderId="0" xfId="0" applyNumberFormat="1" applyFont="1"/>
    <xf numFmtId="43" fontId="23" fillId="0" borderId="0" xfId="0" applyNumberFormat="1" applyFont="1"/>
    <xf numFmtId="0" fontId="24" fillId="0" borderId="0" xfId="0" applyFont="1"/>
    <xf numFmtId="0" fontId="25" fillId="0" borderId="0" xfId="0" applyFont="1" applyFill="1" applyBorder="1"/>
    <xf numFmtId="0" fontId="27" fillId="0" borderId="0" xfId="0" applyFont="1" applyAlignment="1">
      <alignment horizontal="center"/>
    </xf>
    <xf numFmtId="0" fontId="23" fillId="0" borderId="0" xfId="0" applyFont="1" applyBorder="1"/>
    <xf numFmtId="0" fontId="29" fillId="0" borderId="1" xfId="0" applyFont="1" applyBorder="1" applyAlignment="1">
      <alignment horizontal="center"/>
    </xf>
    <xf numFmtId="0" fontId="23" fillId="0" borderId="1" xfId="0" applyFont="1" applyBorder="1"/>
    <xf numFmtId="0" fontId="29" fillId="0" borderId="1" xfId="0" applyFont="1" applyBorder="1" applyAlignment="1">
      <alignment horizontal="center" wrapText="1"/>
    </xf>
    <xf numFmtId="0" fontId="29" fillId="0" borderId="1" xfId="0" quotePrefix="1" applyFont="1" applyBorder="1" applyAlignment="1">
      <alignment horizontal="center"/>
    </xf>
    <xf numFmtId="0" fontId="29" fillId="0" borderId="2" xfId="0" quotePrefix="1" applyFont="1" applyBorder="1" applyAlignment="1">
      <alignment horizontal="center"/>
    </xf>
    <xf numFmtId="39" fontId="23" fillId="0" borderId="1" xfId="0" applyNumberFormat="1" applyFont="1" applyBorder="1"/>
    <xf numFmtId="37" fontId="23" fillId="0" borderId="1" xfId="0" applyNumberFormat="1" applyFont="1" applyBorder="1" applyAlignment="1">
      <alignment horizontal="center"/>
    </xf>
    <xf numFmtId="164" fontId="23" fillId="0" borderId="1" xfId="1" applyFont="1" applyBorder="1"/>
    <xf numFmtId="164" fontId="23" fillId="0" borderId="1" xfId="0" applyNumberFormat="1" applyFont="1" applyBorder="1"/>
    <xf numFmtId="40" fontId="23" fillId="0" borderId="1" xfId="0" applyNumberFormat="1" applyFont="1" applyBorder="1"/>
    <xf numFmtId="164" fontId="29" fillId="0" borderId="1" xfId="0" applyNumberFormat="1" applyFont="1" applyBorder="1"/>
    <xf numFmtId="164" fontId="29" fillId="0" borderId="2" xfId="0" applyNumberFormat="1" applyFont="1" applyBorder="1"/>
    <xf numFmtId="164" fontId="23" fillId="0" borderId="2" xfId="1" applyFont="1" applyBorder="1"/>
    <xf numFmtId="0" fontId="23" fillId="0" borderId="1" xfId="0" applyFont="1" applyBorder="1" applyAlignment="1">
      <alignment horizontal="center"/>
    </xf>
    <xf numFmtId="164" fontId="29" fillId="0" borderId="4" xfId="1" applyFont="1" applyBorder="1"/>
    <xf numFmtId="0" fontId="23" fillId="0" borderId="0" xfId="0" applyFont="1" applyAlignment="1">
      <alignment horizontal="right"/>
    </xf>
    <xf numFmtId="0" fontId="29" fillId="0" borderId="0" xfId="0" applyFont="1"/>
    <xf numFmtId="0" fontId="32" fillId="0" borderId="0" xfId="0" applyFont="1" applyFill="1" applyBorder="1"/>
    <xf numFmtId="166" fontId="18" fillId="0" borderId="1" xfId="1" applyNumberFormat="1" applyFont="1" applyBorder="1" applyAlignment="1">
      <alignment horizontal="left"/>
    </xf>
    <xf numFmtId="164" fontId="18" fillId="0" borderId="1" xfId="1" applyFont="1" applyBorder="1" applyAlignment="1">
      <alignment horizontal="center"/>
    </xf>
    <xf numFmtId="164" fontId="34" fillId="0" borderId="1" xfId="1" applyFont="1" applyBorder="1"/>
    <xf numFmtId="0" fontId="15" fillId="0" borderId="5" xfId="0" quotePrefix="1" applyFont="1" applyBorder="1" applyAlignment="1">
      <alignment horizontal="center"/>
    </xf>
    <xf numFmtId="166" fontId="14" fillId="0" borderId="1" xfId="1" applyNumberFormat="1" applyFont="1" applyBorder="1" applyAlignment="1">
      <alignment horizontal="left"/>
    </xf>
    <xf numFmtId="166" fontId="14" fillId="0" borderId="1" xfId="1" applyNumberFormat="1" applyFont="1" applyBorder="1"/>
    <xf numFmtId="164" fontId="18" fillId="0" borderId="1" xfId="1" applyFont="1" applyBorder="1"/>
    <xf numFmtId="0" fontId="19" fillId="4" borderId="0" xfId="2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164" fontId="35" fillId="0" borderId="1" xfId="1" applyFont="1" applyBorder="1"/>
    <xf numFmtId="164" fontId="35" fillId="0" borderId="1" xfId="1" applyFont="1" applyBorder="1" applyAlignment="1">
      <alignment wrapText="1"/>
    </xf>
    <xf numFmtId="164" fontId="35" fillId="0" borderId="1" xfId="1" applyFont="1" applyBorder="1" applyAlignment="1">
      <alignment horizontal="center" wrapText="1"/>
    </xf>
    <xf numFmtId="164" fontId="35" fillId="0" borderId="1" xfId="1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7" fillId="4" borderId="0" xfId="2" applyFont="1" applyFill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19" fillId="4" borderId="1" xfId="2" applyFont="1" applyFill="1" applyBorder="1" applyAlignment="1">
      <alignment horizontal="center" vertical="center" wrapText="1"/>
    </xf>
    <xf numFmtId="164" fontId="14" fillId="0" borderId="0" xfId="1" applyFont="1" applyFill="1" applyBorder="1" applyAlignment="1"/>
    <xf numFmtId="164" fontId="13" fillId="0" borderId="0" xfId="1" applyFont="1" applyFill="1" applyBorder="1" applyAlignment="1">
      <alignment horizontal="right" wrapText="1"/>
    </xf>
    <xf numFmtId="164" fontId="17" fillId="0" borderId="1" xfId="1" applyFont="1" applyFill="1" applyBorder="1" applyAlignment="1"/>
    <xf numFmtId="0" fontId="10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9" fillId="4" borderId="11" xfId="2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wrapText="1"/>
    </xf>
    <xf numFmtId="164" fontId="18" fillId="0" borderId="1" xfId="1" applyFont="1" applyBorder="1" applyAlignment="1">
      <alignment horizontal="center" vertical="top"/>
    </xf>
    <xf numFmtId="166" fontId="18" fillId="0" borderId="1" xfId="1" applyNumberFormat="1" applyFont="1" applyBorder="1" applyAlignment="1">
      <alignment horizontal="center" vertical="top"/>
    </xf>
    <xf numFmtId="0" fontId="23" fillId="0" borderId="0" xfId="0" applyFont="1" applyFill="1"/>
    <xf numFmtId="0" fontId="29" fillId="0" borderId="1" xfId="0" applyFont="1" applyBorder="1"/>
    <xf numFmtId="0" fontId="23" fillId="2" borderId="0" xfId="0" applyFont="1" applyFill="1"/>
    <xf numFmtId="0" fontId="23" fillId="0" borderId="1" xfId="0" applyFont="1" applyFill="1" applyBorder="1"/>
    <xf numFmtId="1" fontId="23" fillId="0" borderId="1" xfId="0" applyNumberFormat="1" applyFont="1" applyBorder="1"/>
    <xf numFmtId="164" fontId="29" fillId="0" borderId="1" xfId="1" applyFont="1" applyBorder="1"/>
    <xf numFmtId="0" fontId="29" fillId="0" borderId="6" xfId="0" applyFont="1" applyFill="1" applyBorder="1" applyAlignment="1">
      <alignment vertical="center"/>
    </xf>
    <xf numFmtId="0" fontId="23" fillId="0" borderId="3" xfId="0" applyFont="1" applyBorder="1"/>
    <xf numFmtId="0" fontId="23" fillId="0" borderId="6" xfId="0" applyFont="1" applyBorder="1"/>
    <xf numFmtId="0" fontId="29" fillId="2" borderId="0" xfId="0" applyFont="1" applyFill="1"/>
    <xf numFmtId="164" fontId="29" fillId="0" borderId="3" xfId="1" applyFont="1" applyBorder="1"/>
    <xf numFmtId="0" fontId="29" fillId="0" borderId="3" xfId="0" applyFont="1" applyBorder="1" applyAlignment="1">
      <alignment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39" fillId="0" borderId="0" xfId="0" applyFont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0" fontId="29" fillId="0" borderId="3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164" fontId="26" fillId="0" borderId="5" xfId="1" applyFont="1" applyBorder="1" applyAlignment="1">
      <alignment horizontal="center"/>
    </xf>
    <xf numFmtId="164" fontId="26" fillId="0" borderId="8" xfId="1" applyFont="1" applyBorder="1" applyAlignment="1">
      <alignment horizontal="center"/>
    </xf>
    <xf numFmtId="164" fontId="26" fillId="0" borderId="2" xfId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66" fontId="14" fillId="0" borderId="1" xfId="1" applyNumberFormat="1" applyFont="1" applyBorder="1" applyAlignment="1">
      <alignment horizontal="center"/>
    </xf>
    <xf numFmtId="164" fontId="18" fillId="0" borderId="5" xfId="1" applyFont="1" applyBorder="1" applyAlignment="1">
      <alignment horizontal="left"/>
    </xf>
    <xf numFmtId="164" fontId="18" fillId="0" borderId="8" xfId="1" applyFont="1" applyBorder="1" applyAlignment="1">
      <alignment horizontal="left"/>
    </xf>
    <xf numFmtId="164" fontId="18" fillId="0" borderId="2" xfId="1" applyFont="1" applyBorder="1" applyAlignment="1">
      <alignment horizontal="left"/>
    </xf>
  </cellXfs>
  <cellStyles count="4">
    <cellStyle name="Comma" xfId="1" builtinId="3"/>
    <cellStyle name="Normal" xfId="0" builtinId="0"/>
    <cellStyle name="Normal_FG_1" xfId="3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45"/>
  <cols>
    <col min="2" max="2" width="23" bestFit="1" customWidth="1"/>
    <col min="6" max="6" width="24.53515625" customWidth="1"/>
  </cols>
  <sheetData>
    <row r="1" spans="1:8" ht="23.15" customHeight="1">
      <c r="B1">
        <f ca="1">MONTH(NOW())</f>
        <v>12</v>
      </c>
      <c r="C1">
        <f ca="1">YEAR(NOW())</f>
        <v>2018</v>
      </c>
    </row>
    <row r="2" spans="1:8" ht="23.15" customHeight="1"/>
    <row r="3" spans="1:8" ht="23.15" customHeight="1">
      <c r="B3" t="s">
        <v>796</v>
      </c>
      <c r="F3" t="s">
        <v>797</v>
      </c>
    </row>
    <row r="4" spans="1:8" ht="23.15" customHeight="1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5" customHeight="1">
      <c r="B5" s="5" t="e">
        <f>IF(G5=1,F5-1,F5)</f>
        <v>#REF!</v>
      </c>
      <c r="C5" s="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>
      <c r="B6" s="7" t="e">
        <f>LOOKUP(C5,A8:B19)</f>
        <v>#REF!</v>
      </c>
      <c r="F6" s="7" t="e">
        <f>IF(G5=1,LOOKUP(G5,E8:F19),LOOKUP(G5,A8:B19))</f>
        <v>#REF!</v>
      </c>
    </row>
    <row r="8" spans="1:8">
      <c r="A8">
        <v>1</v>
      </c>
      <c r="B8" s="8" t="e">
        <f>D8&amp;"-"&amp;RIGHT(B$5,2)</f>
        <v>#REF!</v>
      </c>
      <c r="D8" s="6" t="s">
        <v>806</v>
      </c>
      <c r="E8">
        <v>1</v>
      </c>
      <c r="F8" s="8" t="e">
        <f>D8&amp;"-"&amp;RIGHT(F$5,2)</f>
        <v>#REF!</v>
      </c>
    </row>
    <row r="9" spans="1:8">
      <c r="A9">
        <v>2</v>
      </c>
      <c r="B9" s="8" t="e">
        <f t="shared" ref="B9:B19" si="0">D9&amp;"-"&amp;RIGHT(B$5,2)</f>
        <v>#REF!</v>
      </c>
      <c r="D9" s="6" t="s">
        <v>807</v>
      </c>
      <c r="E9">
        <v>2</v>
      </c>
      <c r="F9" s="8" t="e">
        <f t="shared" ref="F9:F19" si="1">D9&amp;"-"&amp;RIGHT(F$5,2)</f>
        <v>#REF!</v>
      </c>
    </row>
    <row r="10" spans="1:8">
      <c r="A10">
        <v>3</v>
      </c>
      <c r="B10" s="8" t="e">
        <f t="shared" si="0"/>
        <v>#REF!</v>
      </c>
      <c r="D10" s="6" t="s">
        <v>808</v>
      </c>
      <c r="E10">
        <v>3</v>
      </c>
      <c r="F10" s="8" t="e">
        <f t="shared" si="1"/>
        <v>#REF!</v>
      </c>
    </row>
    <row r="11" spans="1:8">
      <c r="A11">
        <v>4</v>
      </c>
      <c r="B11" s="8" t="e">
        <f t="shared" si="0"/>
        <v>#REF!</v>
      </c>
      <c r="D11" s="6" t="s">
        <v>809</v>
      </c>
      <c r="E11">
        <v>4</v>
      </c>
      <c r="F11" s="8" t="e">
        <f t="shared" si="1"/>
        <v>#REF!</v>
      </c>
    </row>
    <row r="12" spans="1:8">
      <c r="A12">
        <v>5</v>
      </c>
      <c r="B12" s="8" t="e">
        <f t="shared" si="0"/>
        <v>#REF!</v>
      </c>
      <c r="D12" s="6" t="s">
        <v>798</v>
      </c>
      <c r="E12">
        <v>5</v>
      </c>
      <c r="F12" s="8" t="e">
        <f t="shared" si="1"/>
        <v>#REF!</v>
      </c>
    </row>
    <row r="13" spans="1:8">
      <c r="A13">
        <v>6</v>
      </c>
      <c r="B13" s="8" t="e">
        <f t="shared" si="0"/>
        <v>#REF!</v>
      </c>
      <c r="D13" s="6" t="s">
        <v>799</v>
      </c>
      <c r="E13">
        <v>6</v>
      </c>
      <c r="F13" s="8" t="e">
        <f t="shared" si="1"/>
        <v>#REF!</v>
      </c>
    </row>
    <row r="14" spans="1:8">
      <c r="A14">
        <v>7</v>
      </c>
      <c r="B14" s="8" t="e">
        <f t="shared" si="0"/>
        <v>#REF!</v>
      </c>
      <c r="D14" s="6" t="s">
        <v>800</v>
      </c>
      <c r="E14">
        <v>7</v>
      </c>
      <c r="F14" s="8" t="e">
        <f t="shared" si="1"/>
        <v>#REF!</v>
      </c>
    </row>
    <row r="15" spans="1:8">
      <c r="A15">
        <v>8</v>
      </c>
      <c r="B15" s="8" t="e">
        <f t="shared" si="0"/>
        <v>#REF!</v>
      </c>
      <c r="D15" s="6" t="s">
        <v>801</v>
      </c>
      <c r="E15">
        <v>8</v>
      </c>
      <c r="F15" s="8" t="e">
        <f t="shared" si="1"/>
        <v>#REF!</v>
      </c>
    </row>
    <row r="16" spans="1:8">
      <c r="A16">
        <v>9</v>
      </c>
      <c r="B16" s="8" t="e">
        <f t="shared" si="0"/>
        <v>#REF!</v>
      </c>
      <c r="D16" s="6" t="s">
        <v>802</v>
      </c>
      <c r="E16">
        <v>9</v>
      </c>
      <c r="F16" s="8" t="e">
        <f t="shared" si="1"/>
        <v>#REF!</v>
      </c>
    </row>
    <row r="17" spans="1:6">
      <c r="A17">
        <v>10</v>
      </c>
      <c r="B17" s="8" t="e">
        <f t="shared" si="0"/>
        <v>#REF!</v>
      </c>
      <c r="D17" s="6" t="s">
        <v>803</v>
      </c>
      <c r="E17">
        <v>10</v>
      </c>
      <c r="F17" s="8" t="e">
        <f t="shared" si="1"/>
        <v>#REF!</v>
      </c>
    </row>
    <row r="18" spans="1:6">
      <c r="A18">
        <v>11</v>
      </c>
      <c r="B18" s="8" t="e">
        <f t="shared" si="0"/>
        <v>#REF!</v>
      </c>
      <c r="D18" s="6" t="s">
        <v>804</v>
      </c>
      <c r="E18">
        <v>11</v>
      </c>
      <c r="F18" s="8" t="e">
        <f t="shared" si="1"/>
        <v>#REF!</v>
      </c>
    </row>
    <row r="19" spans="1:6">
      <c r="A19">
        <v>12</v>
      </c>
      <c r="B19" s="8" t="e">
        <f t="shared" si="0"/>
        <v>#REF!</v>
      </c>
      <c r="D19" s="6" t="s">
        <v>805</v>
      </c>
      <c r="E19">
        <v>12</v>
      </c>
      <c r="F19" s="8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98" zoomScaleNormal="98" workbookViewId="0">
      <selection activeCell="C5" sqref="C5"/>
    </sheetView>
  </sheetViews>
  <sheetFormatPr defaultRowHeight="12.45"/>
  <cols>
    <col min="1" max="1" width="6.3046875" customWidth="1"/>
    <col min="2" max="2" width="40.84375" customWidth="1"/>
    <col min="3" max="3" width="28.3046875" customWidth="1"/>
    <col min="4" max="9" width="27.53515625" customWidth="1"/>
    <col min="10" max="10" width="26.15234375" customWidth="1"/>
    <col min="12" max="13" width="9.15234375" hidden="1" customWidth="1"/>
    <col min="14" max="14" width="19.15234375" bestFit="1" customWidth="1"/>
  </cols>
  <sheetData>
    <row r="1" spans="1:15" ht="24.9">
      <c r="A1" s="113"/>
      <c r="B1" s="113"/>
      <c r="C1" s="113"/>
      <c r="D1" s="113"/>
      <c r="E1" s="113"/>
      <c r="F1" s="113"/>
      <c r="G1" s="113"/>
      <c r="H1" s="113"/>
      <c r="I1" s="76"/>
      <c r="J1" s="9"/>
      <c r="K1" s="9"/>
      <c r="N1" s="9"/>
      <c r="O1" s="9"/>
    </row>
    <row r="2" spans="1:15" ht="17.600000000000001">
      <c r="D2" s="10"/>
      <c r="E2" s="10"/>
      <c r="F2" s="10"/>
      <c r="G2" s="10"/>
      <c r="H2" s="10"/>
      <c r="I2" s="10"/>
      <c r="J2" s="11"/>
      <c r="K2" s="11"/>
      <c r="L2" s="11"/>
      <c r="M2" s="11"/>
      <c r="N2" s="11"/>
    </row>
    <row r="3" spans="1:15" ht="25.3">
      <c r="A3" s="114" t="s">
        <v>898</v>
      </c>
      <c r="B3" s="114"/>
      <c r="C3" s="114"/>
      <c r="D3" s="114"/>
      <c r="E3" s="114"/>
      <c r="F3" s="114"/>
      <c r="G3" s="114"/>
      <c r="H3" s="114"/>
      <c r="I3" s="77"/>
      <c r="J3" s="12"/>
      <c r="K3" s="12"/>
      <c r="L3" s="12"/>
      <c r="M3" s="12"/>
      <c r="N3" s="12"/>
      <c r="O3" s="12"/>
    </row>
    <row r="4" spans="1:15" ht="17.600000000000001">
      <c r="A4" s="14"/>
      <c r="B4" s="14"/>
      <c r="C4" s="15"/>
      <c r="D4" s="16"/>
      <c r="E4" s="16"/>
      <c r="F4" s="16"/>
      <c r="G4" s="16"/>
      <c r="H4" s="16"/>
      <c r="I4" s="91"/>
      <c r="N4" s="4"/>
    </row>
    <row r="5" spans="1:15" ht="96.75" customHeight="1">
      <c r="A5" s="35" t="s">
        <v>0</v>
      </c>
      <c r="B5" s="35" t="s">
        <v>13</v>
      </c>
      <c r="C5" s="36" t="s">
        <v>909</v>
      </c>
      <c r="D5" s="32" t="s">
        <v>914</v>
      </c>
      <c r="E5" s="87" t="s">
        <v>915</v>
      </c>
      <c r="F5" s="75" t="s">
        <v>901</v>
      </c>
      <c r="G5" s="37" t="s">
        <v>879</v>
      </c>
      <c r="H5" s="37" t="s">
        <v>880</v>
      </c>
      <c r="I5" s="92"/>
    </row>
    <row r="6" spans="1:15" ht="17.600000000000001">
      <c r="A6" s="22"/>
      <c r="B6" s="22"/>
      <c r="C6" s="25" t="s">
        <v>897</v>
      </c>
      <c r="D6" s="25" t="s">
        <v>897</v>
      </c>
      <c r="E6" s="25" t="s">
        <v>897</v>
      </c>
      <c r="F6" s="25" t="s">
        <v>897</v>
      </c>
      <c r="G6" s="25" t="s">
        <v>897</v>
      </c>
      <c r="H6" s="24" t="s">
        <v>897</v>
      </c>
      <c r="I6" s="93"/>
    </row>
    <row r="7" spans="1:15" ht="18">
      <c r="A7" s="38">
        <v>1</v>
      </c>
      <c r="B7" s="38" t="s">
        <v>881</v>
      </c>
      <c r="C7" s="18">
        <v>263351969733.2193</v>
      </c>
      <c r="D7" s="18">
        <v>2319367185.98</v>
      </c>
      <c r="E7" s="18">
        <v>22915800000</v>
      </c>
      <c r="F7" s="18">
        <v>127400469.16</v>
      </c>
      <c r="G7" s="18">
        <v>11398309622.826</v>
      </c>
      <c r="H7" s="20">
        <f>SUM(C7:G7)</f>
        <v>300112847011.1853</v>
      </c>
      <c r="I7" s="88"/>
      <c r="J7" s="4"/>
    </row>
    <row r="8" spans="1:15" ht="18">
      <c r="A8" s="38">
        <v>2</v>
      </c>
      <c r="B8" s="38" t="s">
        <v>882</v>
      </c>
      <c r="C8" s="18">
        <v>133575638406.82651</v>
      </c>
      <c r="D8" s="18">
        <v>1176414032.0699999</v>
      </c>
      <c r="E8" s="18">
        <v>11623200000</v>
      </c>
      <c r="F8" s="18">
        <v>64619220.5</v>
      </c>
      <c r="G8" s="18">
        <v>37994365409.419998</v>
      </c>
      <c r="H8" s="20">
        <f t="shared" ref="H8:H14" si="0">SUM(C8:G8)</f>
        <v>184434237068.81653</v>
      </c>
      <c r="I8" s="88"/>
      <c r="J8" s="4"/>
    </row>
    <row r="9" spans="1:15" ht="18">
      <c r="A9" s="38">
        <v>3</v>
      </c>
      <c r="B9" s="38" t="s">
        <v>883</v>
      </c>
      <c r="C9" s="18">
        <v>102981218232.8078</v>
      </c>
      <c r="D9" s="18">
        <v>906965907.96000004</v>
      </c>
      <c r="E9" s="18">
        <v>8961000000</v>
      </c>
      <c r="F9" s="18">
        <v>49818710.420000002</v>
      </c>
      <c r="G9" s="18">
        <v>26596055786.594002</v>
      </c>
      <c r="H9" s="20">
        <f t="shared" si="0"/>
        <v>139495058637.7818</v>
      </c>
      <c r="I9" s="88"/>
      <c r="J9" s="3"/>
    </row>
    <row r="10" spans="1:15" ht="18">
      <c r="A10" s="38">
        <v>4</v>
      </c>
      <c r="B10" s="38" t="s">
        <v>884</v>
      </c>
      <c r="C10" s="18">
        <v>52562231824.480003</v>
      </c>
      <c r="D10" s="18">
        <v>0</v>
      </c>
      <c r="E10" s="18">
        <v>6500000000</v>
      </c>
      <c r="F10" s="18">
        <v>34004050.109999999</v>
      </c>
      <c r="G10" s="18">
        <v>0</v>
      </c>
      <c r="H10" s="20">
        <f t="shared" si="0"/>
        <v>59096235874.590004</v>
      </c>
      <c r="I10" s="88"/>
      <c r="J10" s="4"/>
    </row>
    <row r="11" spans="1:15" ht="18">
      <c r="A11" s="38">
        <v>5</v>
      </c>
      <c r="B11" s="38" t="s">
        <v>885</v>
      </c>
      <c r="C11" s="18">
        <v>4355185370.4099998</v>
      </c>
      <c r="D11" s="18">
        <v>0</v>
      </c>
      <c r="E11" s="18">
        <v>0</v>
      </c>
      <c r="F11" s="18"/>
      <c r="G11" s="18">
        <v>301571075.29000002</v>
      </c>
      <c r="H11" s="20">
        <f t="shared" si="0"/>
        <v>4656756445.6999998</v>
      </c>
      <c r="I11" s="88"/>
    </row>
    <row r="12" spans="1:15" ht="18">
      <c r="A12" s="38">
        <v>6</v>
      </c>
      <c r="B12" s="38" t="s">
        <v>899</v>
      </c>
      <c r="C12" s="18">
        <v>1675390</v>
      </c>
      <c r="D12" s="18">
        <v>0</v>
      </c>
      <c r="E12" s="18">
        <v>0</v>
      </c>
      <c r="F12" s="18"/>
      <c r="G12" s="18">
        <v>0</v>
      </c>
      <c r="H12" s="20">
        <f t="shared" si="0"/>
        <v>1675390</v>
      </c>
      <c r="I12" s="88"/>
    </row>
    <row r="13" spans="1:15" ht="18">
      <c r="A13" s="38">
        <v>7</v>
      </c>
      <c r="B13" s="39" t="s">
        <v>895</v>
      </c>
      <c r="C13" s="18">
        <v>3762446764.5999999</v>
      </c>
      <c r="D13" s="18">
        <v>0</v>
      </c>
      <c r="E13" s="18">
        <v>0</v>
      </c>
      <c r="F13" s="18"/>
      <c r="G13" s="18">
        <v>2864626042.1599998</v>
      </c>
      <c r="H13" s="20">
        <f t="shared" si="0"/>
        <v>6627072806.7600002</v>
      </c>
      <c r="I13" s="88"/>
    </row>
    <row r="14" spans="1:15" ht="18">
      <c r="A14" s="38">
        <v>8</v>
      </c>
      <c r="B14" s="38" t="s">
        <v>896</v>
      </c>
      <c r="C14" s="18">
        <v>4287923189.2199998</v>
      </c>
      <c r="D14" s="18">
        <v>0</v>
      </c>
      <c r="E14" s="18">
        <v>0</v>
      </c>
      <c r="F14" s="18"/>
      <c r="G14" s="18">
        <v>0</v>
      </c>
      <c r="H14" s="20">
        <f t="shared" si="0"/>
        <v>4287923189.2199998</v>
      </c>
      <c r="I14" s="88"/>
    </row>
    <row r="15" spans="1:15" ht="17.600000000000001">
      <c r="A15" s="38"/>
      <c r="B15" s="38" t="s">
        <v>880</v>
      </c>
      <c r="C15" s="19">
        <f>SUM(C7:C14)</f>
        <v>564878288911.5636</v>
      </c>
      <c r="D15" s="19">
        <f>SUM(D7:D14)</f>
        <v>4402747126.0100002</v>
      </c>
      <c r="E15" s="19">
        <f>SUM(E7:E14)</f>
        <v>50000000000</v>
      </c>
      <c r="F15" s="19">
        <f t="shared" ref="F15" si="1">SUM(F7:F14)</f>
        <v>275842450.19</v>
      </c>
      <c r="G15" s="19">
        <f>SUM(G7:G14)</f>
        <v>79154927936.289993</v>
      </c>
      <c r="H15" s="19">
        <f>SUM(H7:H14)</f>
        <v>698711806424.05359</v>
      </c>
      <c r="I15" s="89"/>
    </row>
    <row r="16" spans="1:15" ht="18">
      <c r="A16" s="21"/>
      <c r="B16" s="40" t="s">
        <v>886</v>
      </c>
      <c r="C16" s="41"/>
      <c r="D16" s="42"/>
      <c r="E16" s="42"/>
      <c r="F16" s="42"/>
      <c r="G16" s="42"/>
      <c r="H16" s="42"/>
      <c r="I16" s="42"/>
    </row>
    <row r="17" spans="1:14" ht="17.600000000000001">
      <c r="A17" s="2"/>
      <c r="C17" s="13"/>
      <c r="D17" s="17"/>
      <c r="E17" s="17"/>
      <c r="F17" s="10"/>
      <c r="G17" s="10"/>
      <c r="H17" s="10"/>
      <c r="I17" s="10"/>
    </row>
    <row r="18" spans="1:14" ht="17.600000000000001">
      <c r="A18" s="115" t="s">
        <v>902</v>
      </c>
      <c r="B18" s="115"/>
      <c r="C18" s="115"/>
      <c r="D18" s="115"/>
      <c r="E18" s="115"/>
      <c r="F18" s="115"/>
      <c r="G18" s="115"/>
      <c r="H18" s="115"/>
      <c r="I18" s="78"/>
      <c r="J18" s="1"/>
    </row>
    <row r="19" spans="1:14" ht="18">
      <c r="A19" s="23"/>
      <c r="B19" s="23"/>
      <c r="C19" s="23"/>
      <c r="D19" s="23"/>
      <c r="E19" s="23"/>
      <c r="F19" s="23"/>
      <c r="G19" s="23"/>
      <c r="H19" s="23"/>
      <c r="I19" s="23"/>
      <c r="J19" s="1"/>
    </row>
    <row r="20" spans="1:14" ht="17.600000000000001">
      <c r="A20" s="22"/>
      <c r="B20" s="22">
        <v>1</v>
      </c>
      <c r="C20" s="22">
        <v>2</v>
      </c>
      <c r="D20" s="22">
        <v>3</v>
      </c>
      <c r="E20" s="22" t="s">
        <v>887</v>
      </c>
      <c r="F20" s="22">
        <v>5</v>
      </c>
      <c r="G20" s="22">
        <v>6</v>
      </c>
      <c r="H20" s="22">
        <v>7</v>
      </c>
      <c r="I20" s="22">
        <v>8</v>
      </c>
      <c r="J20" s="22" t="s">
        <v>910</v>
      </c>
    </row>
    <row r="21" spans="1:14" ht="101.25" customHeight="1">
      <c r="A21" s="33" t="s">
        <v>0</v>
      </c>
      <c r="B21" s="33" t="s">
        <v>13</v>
      </c>
      <c r="C21" s="34" t="s">
        <v>5</v>
      </c>
      <c r="D21" s="33" t="s">
        <v>888</v>
      </c>
      <c r="E21" s="33" t="s">
        <v>11</v>
      </c>
      <c r="F21" s="94" t="s">
        <v>907</v>
      </c>
      <c r="G21" s="32" t="s">
        <v>914</v>
      </c>
      <c r="H21" s="95" t="s">
        <v>901</v>
      </c>
      <c r="I21" s="37" t="s">
        <v>879</v>
      </c>
      <c r="J21" s="37" t="s">
        <v>880</v>
      </c>
    </row>
    <row r="22" spans="1:14" ht="18">
      <c r="A22" s="23"/>
      <c r="B22" s="23"/>
      <c r="C22" s="24" t="s">
        <v>897</v>
      </c>
      <c r="D22" s="24" t="s">
        <v>897</v>
      </c>
      <c r="E22" s="24" t="s">
        <v>897</v>
      </c>
      <c r="F22" s="24" t="s">
        <v>897</v>
      </c>
      <c r="G22" s="24" t="s">
        <v>897</v>
      </c>
      <c r="H22" s="24" t="s">
        <v>897</v>
      </c>
      <c r="I22" s="25" t="s">
        <v>897</v>
      </c>
      <c r="J22" s="24" t="s">
        <v>897</v>
      </c>
    </row>
    <row r="23" spans="1:14" ht="18">
      <c r="A23" s="23">
        <v>1</v>
      </c>
      <c r="B23" s="26" t="s">
        <v>889</v>
      </c>
      <c r="C23" s="27">
        <v>242455780790.83401</v>
      </c>
      <c r="D23" s="27">
        <v>32346490344.080002</v>
      </c>
      <c r="E23" s="27">
        <f>C23-D23</f>
        <v>210109290446.75403</v>
      </c>
      <c r="F23" s="27">
        <f>9081177687.79+10883818759.76+1132503552.44</f>
        <v>21097499999.990002</v>
      </c>
      <c r="G23" s="27">
        <v>2135332356.1099999</v>
      </c>
      <c r="H23" s="27">
        <v>117291624.04000001</v>
      </c>
      <c r="I23" s="27">
        <v>10638422314.6376</v>
      </c>
      <c r="J23" s="20">
        <f>E23+F23+G23+H23+I23</f>
        <v>244097836741.53162</v>
      </c>
    </row>
    <row r="24" spans="1:14" ht="18">
      <c r="A24" s="23">
        <v>2</v>
      </c>
      <c r="B24" s="26" t="s">
        <v>890</v>
      </c>
      <c r="C24" s="27">
        <v>4999088263.7285004</v>
      </c>
      <c r="D24" s="27">
        <v>0</v>
      </c>
      <c r="E24" s="27">
        <f t="shared" ref="E24:E27" si="2">C24-D24</f>
        <v>4999088263.7285004</v>
      </c>
      <c r="F24" s="27">
        <f>187240777.07+224408634.22+23350588.71</f>
        <v>434999999.99999994</v>
      </c>
      <c r="G24" s="27">
        <v>44027471.259999998</v>
      </c>
      <c r="H24" s="27">
        <v>2418384</v>
      </c>
      <c r="I24" s="27"/>
      <c r="J24" s="20">
        <f t="shared" ref="J24:J27" si="3">E24+F24+G24+H24+I24</f>
        <v>5480534118.9885006</v>
      </c>
    </row>
    <row r="25" spans="1:14" ht="18">
      <c r="A25" s="23">
        <v>3</v>
      </c>
      <c r="B25" s="26" t="s">
        <v>891</v>
      </c>
      <c r="C25" s="27">
        <v>2499544131.8600001</v>
      </c>
      <c r="D25" s="27">
        <v>0</v>
      </c>
      <c r="E25" s="27">
        <f t="shared" si="2"/>
        <v>2499544131.8600001</v>
      </c>
      <c r="F25" s="27">
        <f>93620388.53+112204317.11+11675294.36</f>
        <v>217500000</v>
      </c>
      <c r="G25" s="27">
        <v>22013735.629999999</v>
      </c>
      <c r="H25" s="27">
        <v>1209192</v>
      </c>
      <c r="I25" s="27"/>
      <c r="J25" s="20">
        <f t="shared" si="3"/>
        <v>2740267059.4900002</v>
      </c>
    </row>
    <row r="26" spans="1:14" ht="18">
      <c r="A26" s="23">
        <v>4</v>
      </c>
      <c r="B26" s="26" t="s">
        <v>892</v>
      </c>
      <c r="C26" s="27">
        <v>8398468283.0639</v>
      </c>
      <c r="D26" s="27">
        <v>0</v>
      </c>
      <c r="E26" s="27">
        <f t="shared" si="2"/>
        <v>8398468283.0639</v>
      </c>
      <c r="F26" s="27">
        <f>314564505.47+377006505.49+39228989.03</f>
        <v>730799999.99000001</v>
      </c>
      <c r="G26" s="27">
        <v>73966151.716800004</v>
      </c>
      <c r="H26" s="27">
        <v>4062885.12</v>
      </c>
      <c r="I26" s="27"/>
      <c r="J26" s="20">
        <f t="shared" si="3"/>
        <v>9207297319.8907013</v>
      </c>
    </row>
    <row r="27" spans="1:14" ht="18">
      <c r="A27" s="23">
        <v>5</v>
      </c>
      <c r="B27" s="23" t="s">
        <v>893</v>
      </c>
      <c r="C27" s="27">
        <v>4999088263.7285004</v>
      </c>
      <c r="D27" s="27">
        <v>38895290.450000003</v>
      </c>
      <c r="E27" s="27">
        <f t="shared" si="2"/>
        <v>4960192973.2785006</v>
      </c>
      <c r="F27" s="27">
        <f>187240777.07+224408634.22+23350588.71</f>
        <v>434999999.99999994</v>
      </c>
      <c r="G27" s="27">
        <v>44027471.259999998</v>
      </c>
      <c r="H27" s="27">
        <v>2418384</v>
      </c>
      <c r="I27" s="27">
        <v>759887308.18840003</v>
      </c>
      <c r="J27" s="20">
        <f t="shared" si="3"/>
        <v>6201526136.7269011</v>
      </c>
    </row>
    <row r="28" spans="1:14" ht="18">
      <c r="A28" s="23"/>
      <c r="B28" s="29" t="s">
        <v>894</v>
      </c>
      <c r="C28" s="30">
        <f t="shared" ref="C28:J28" si="4">SUM(C23:C27)</f>
        <v>263351969733.2149</v>
      </c>
      <c r="D28" s="30">
        <f t="shared" si="4"/>
        <v>32385385634.530003</v>
      </c>
      <c r="E28" s="30">
        <f t="shared" si="4"/>
        <v>230966584098.68494</v>
      </c>
      <c r="F28" s="30">
        <f t="shared" si="4"/>
        <v>22915799999.980003</v>
      </c>
      <c r="G28" s="30">
        <f t="shared" si="4"/>
        <v>2319367185.9768004</v>
      </c>
      <c r="H28" s="30">
        <f t="shared" si="4"/>
        <v>127400469.16000001</v>
      </c>
      <c r="I28" s="30">
        <f t="shared" si="4"/>
        <v>11398309622.826</v>
      </c>
      <c r="J28" s="90">
        <f t="shared" si="4"/>
        <v>267727461376.62772</v>
      </c>
      <c r="N28" s="3"/>
    </row>
    <row r="29" spans="1:14" ht="18">
      <c r="A29" s="23"/>
      <c r="B29" s="23"/>
      <c r="C29" s="23"/>
      <c r="D29" s="28"/>
      <c r="E29" s="28"/>
      <c r="F29" s="31"/>
      <c r="G29" s="31"/>
      <c r="H29" s="31"/>
      <c r="I29" s="31"/>
      <c r="J29" s="20"/>
      <c r="N29" s="3"/>
    </row>
    <row r="30" spans="1:14" ht="22.75">
      <c r="A30" s="47"/>
      <c r="B30" s="46"/>
      <c r="C30" s="46"/>
      <c r="D30" s="46"/>
      <c r="E30" s="44"/>
      <c r="F30" s="44"/>
      <c r="G30" s="44"/>
      <c r="H30" s="44"/>
      <c r="I30" s="44"/>
      <c r="J30" s="88"/>
      <c r="N30" s="3"/>
    </row>
  </sheetData>
  <mergeCells count="3">
    <mergeCell ref="A1:H1"/>
    <mergeCell ref="A3:H3"/>
    <mergeCell ref="A18:H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54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3" sqref="A3:XFD3"/>
    </sheetView>
  </sheetViews>
  <sheetFormatPr defaultRowHeight="12.45"/>
  <cols>
    <col min="1" max="1" width="4" bestFit="1" customWidth="1"/>
    <col min="2" max="2" width="22.3828125" customWidth="1"/>
    <col min="3" max="3" width="7.3828125" customWidth="1"/>
    <col min="4" max="4" width="20.69140625" customWidth="1"/>
    <col min="5" max="5" width="19" customWidth="1"/>
    <col min="6" max="6" width="19.3828125" customWidth="1"/>
    <col min="7" max="7" width="17.84375" bestFit="1" customWidth="1"/>
    <col min="8" max="8" width="20.69140625" customWidth="1"/>
    <col min="9" max="9" width="19.3828125" customWidth="1"/>
    <col min="10" max="12" width="19.53515625" customWidth="1"/>
    <col min="13" max="13" width="21" customWidth="1"/>
    <col min="14" max="14" width="22" bestFit="1" customWidth="1"/>
    <col min="15" max="15" width="19.15234375" customWidth="1"/>
    <col min="16" max="16" width="20.3828125" customWidth="1"/>
    <col min="17" max="17" width="25.53515625" customWidth="1"/>
    <col min="18" max="18" width="24.84375" customWidth="1"/>
    <col min="19" max="19" width="4.3046875" bestFit="1" customWidth="1"/>
  </cols>
  <sheetData>
    <row r="1" spans="1:19" ht="24.9" hidden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11"/>
      <c r="P1" s="111"/>
      <c r="Q1" s="48"/>
      <c r="R1" s="48"/>
      <c r="S1" s="48"/>
    </row>
    <row r="2" spans="1:19" ht="25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0"/>
    </row>
    <row r="3" spans="1:19" ht="18" customHeight="1">
      <c r="A3" s="43"/>
      <c r="B3" s="43"/>
      <c r="C3" s="43"/>
      <c r="D3" s="43"/>
      <c r="E3" s="43"/>
      <c r="F3" s="43"/>
      <c r="G3" s="43"/>
      <c r="H3" s="21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7.600000000000001">
      <c r="A4" s="126" t="s">
        <v>903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43"/>
    </row>
    <row r="5" spans="1:19" ht="19.75">
      <c r="A5" s="49"/>
      <c r="B5" s="49"/>
      <c r="C5" s="49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49"/>
    </row>
    <row r="6" spans="1:19" ht="12.9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 t="s">
        <v>6</v>
      </c>
      <c r="G6" s="50">
        <v>7</v>
      </c>
      <c r="H6" s="50">
        <v>8</v>
      </c>
      <c r="I6" s="50">
        <v>9</v>
      </c>
      <c r="J6" s="50" t="s">
        <v>920</v>
      </c>
      <c r="K6" s="50">
        <v>11</v>
      </c>
      <c r="L6" s="50">
        <v>12</v>
      </c>
      <c r="M6" s="50">
        <v>13</v>
      </c>
      <c r="N6" s="50">
        <v>14</v>
      </c>
      <c r="O6" s="112">
        <v>15</v>
      </c>
      <c r="P6" s="112" t="s">
        <v>921</v>
      </c>
      <c r="Q6" s="50" t="s">
        <v>918</v>
      </c>
      <c r="R6" s="50" t="s">
        <v>922</v>
      </c>
      <c r="S6" s="51"/>
    </row>
    <row r="7" spans="1:19" ht="12.75" customHeight="1">
      <c r="A7" s="122" t="s">
        <v>0</v>
      </c>
      <c r="B7" s="122" t="s">
        <v>13</v>
      </c>
      <c r="C7" s="122" t="s">
        <v>1</v>
      </c>
      <c r="D7" s="122" t="s">
        <v>5</v>
      </c>
      <c r="E7" s="122" t="s">
        <v>20</v>
      </c>
      <c r="F7" s="122" t="s">
        <v>2</v>
      </c>
      <c r="G7" s="119" t="s">
        <v>17</v>
      </c>
      <c r="H7" s="120"/>
      <c r="I7" s="121"/>
      <c r="J7" s="122" t="s">
        <v>11</v>
      </c>
      <c r="K7" s="128" t="s">
        <v>911</v>
      </c>
      <c r="L7" s="128" t="s">
        <v>915</v>
      </c>
      <c r="M7" s="124" t="s">
        <v>904</v>
      </c>
      <c r="N7" s="122" t="s">
        <v>60</v>
      </c>
      <c r="O7" s="122" t="s">
        <v>17</v>
      </c>
      <c r="P7" s="122" t="s">
        <v>919</v>
      </c>
      <c r="Q7" s="122" t="s">
        <v>18</v>
      </c>
      <c r="R7" s="122" t="s">
        <v>12</v>
      </c>
      <c r="S7" s="122" t="s">
        <v>0</v>
      </c>
    </row>
    <row r="8" spans="1:19" ht="84.75" customHeight="1">
      <c r="A8" s="123"/>
      <c r="B8" s="123"/>
      <c r="C8" s="123"/>
      <c r="D8" s="123"/>
      <c r="E8" s="123"/>
      <c r="F8" s="123"/>
      <c r="G8" s="52" t="s">
        <v>3</v>
      </c>
      <c r="H8" s="52" t="s">
        <v>10</v>
      </c>
      <c r="I8" s="52" t="s">
        <v>810</v>
      </c>
      <c r="J8" s="123"/>
      <c r="K8" s="129"/>
      <c r="L8" s="129"/>
      <c r="M8" s="125"/>
      <c r="N8" s="123"/>
      <c r="O8" s="123"/>
      <c r="P8" s="123"/>
      <c r="Q8" s="123"/>
      <c r="R8" s="123"/>
      <c r="S8" s="123"/>
    </row>
    <row r="9" spans="1:19" ht="12.9">
      <c r="A9" s="51"/>
      <c r="B9" s="51"/>
      <c r="C9" s="51"/>
      <c r="D9" s="53" t="s">
        <v>4</v>
      </c>
      <c r="E9" s="53" t="s">
        <v>4</v>
      </c>
      <c r="F9" s="53" t="s">
        <v>4</v>
      </c>
      <c r="G9" s="53" t="s">
        <v>4</v>
      </c>
      <c r="H9" s="53" t="s">
        <v>4</v>
      </c>
      <c r="I9" s="53" t="s">
        <v>4</v>
      </c>
      <c r="J9" s="53" t="s">
        <v>4</v>
      </c>
      <c r="K9" s="53" t="s">
        <v>4</v>
      </c>
      <c r="L9" s="53" t="s">
        <v>4</v>
      </c>
      <c r="M9" s="53" t="s">
        <v>4</v>
      </c>
      <c r="N9" s="53" t="s">
        <v>4</v>
      </c>
      <c r="O9" s="53" t="s">
        <v>4</v>
      </c>
      <c r="P9" s="53" t="s">
        <v>4</v>
      </c>
      <c r="Q9" s="53" t="s">
        <v>4</v>
      </c>
      <c r="R9" s="54" t="s">
        <v>4</v>
      </c>
      <c r="S9" s="51"/>
    </row>
    <row r="10" spans="1:19" ht="18" customHeight="1">
      <c r="A10" s="51">
        <v>1</v>
      </c>
      <c r="B10" s="55" t="s">
        <v>23</v>
      </c>
      <c r="C10" s="56">
        <v>17</v>
      </c>
      <c r="D10" s="57">
        <v>3298428021.289</v>
      </c>
      <c r="E10" s="57">
        <v>715295700.52569997</v>
      </c>
      <c r="F10" s="58">
        <f>D10+E10</f>
        <v>4013723721.8147001</v>
      </c>
      <c r="G10" s="59">
        <v>40648992.869999997</v>
      </c>
      <c r="H10" s="59">
        <v>0</v>
      </c>
      <c r="I10" s="57">
        <v>429919971.55000001</v>
      </c>
      <c r="J10" s="60">
        <f>F10-G10-H10-I10</f>
        <v>3543154757.3947001</v>
      </c>
      <c r="K10" s="58">
        <v>29049586.0944</v>
      </c>
      <c r="L10" s="58">
        <f>163831622.77+196117966.15+20535934.21</f>
        <v>380485523.13</v>
      </c>
      <c r="M10" s="58">
        <v>2081578.56</v>
      </c>
      <c r="N10" s="60">
        <v>775348578.6552</v>
      </c>
      <c r="O10" s="61">
        <v>0</v>
      </c>
      <c r="P10" s="61">
        <f t="shared" ref="P10:P32" si="0">N10-O10</f>
        <v>775348578.6552</v>
      </c>
      <c r="Q10" s="61">
        <f>F10+K10+L10+M10+N10</f>
        <v>5200688988.2543001</v>
      </c>
      <c r="R10" s="62">
        <f>J10+K10+L10+M10+P10</f>
        <v>4730120023.8343</v>
      </c>
      <c r="S10" s="51">
        <v>1</v>
      </c>
    </row>
    <row r="11" spans="1:19" ht="18" customHeight="1">
      <c r="A11" s="51">
        <v>2</v>
      </c>
      <c r="B11" s="55" t="s">
        <v>24</v>
      </c>
      <c r="C11" s="63">
        <v>21</v>
      </c>
      <c r="D11" s="57">
        <v>3508960195.9117999</v>
      </c>
      <c r="E11" s="57">
        <v>0</v>
      </c>
      <c r="F11" s="58">
        <f t="shared" ref="F11:F45" si="1">D11+E11</f>
        <v>3508960195.9117999</v>
      </c>
      <c r="G11" s="59">
        <v>52555531.759999998</v>
      </c>
      <c r="H11" s="59">
        <v>0</v>
      </c>
      <c r="I11" s="57">
        <v>461215592.5</v>
      </c>
      <c r="J11" s="60">
        <f t="shared" ref="J11:J45" si="2">F11-G11-H11-I11</f>
        <v>2995189071.6517997</v>
      </c>
      <c r="K11" s="58">
        <v>30903764.052099999</v>
      </c>
      <c r="L11" s="58">
        <v>305335214.07999998</v>
      </c>
      <c r="M11" s="58">
        <v>1697512.18</v>
      </c>
      <c r="N11" s="60">
        <v>807074327.43400002</v>
      </c>
      <c r="O11" s="61">
        <v>0</v>
      </c>
      <c r="P11" s="61">
        <f t="shared" si="0"/>
        <v>807074327.43400002</v>
      </c>
      <c r="Q11" s="61">
        <f t="shared" ref="Q11:Q45" si="3">F11+K11+L11+M11+N11</f>
        <v>4653971013.6578999</v>
      </c>
      <c r="R11" s="62">
        <f t="shared" ref="R11:R45" si="4">J11+K11+L11+M11+P11</f>
        <v>4140199889.3978996</v>
      </c>
      <c r="S11" s="51">
        <v>2</v>
      </c>
    </row>
    <row r="12" spans="1:19" ht="18" customHeight="1">
      <c r="A12" s="51">
        <v>3</v>
      </c>
      <c r="B12" s="55" t="s">
        <v>25</v>
      </c>
      <c r="C12" s="63">
        <v>31</v>
      </c>
      <c r="D12" s="57">
        <v>3541568687.2469001</v>
      </c>
      <c r="E12" s="57">
        <v>14179494121.736099</v>
      </c>
      <c r="F12" s="58">
        <f t="shared" si="1"/>
        <v>17721062808.982998</v>
      </c>
      <c r="G12" s="59">
        <v>110724577.25</v>
      </c>
      <c r="H12" s="59">
        <v>0</v>
      </c>
      <c r="I12" s="57">
        <v>1041089532.95</v>
      </c>
      <c r="J12" s="60">
        <f t="shared" si="2"/>
        <v>16569248698.782997</v>
      </c>
      <c r="K12" s="58">
        <v>31190950.3028</v>
      </c>
      <c r="L12" s="58">
        <f>860090582.74+986659077.55+104678953.74</f>
        <v>1951428614.03</v>
      </c>
      <c r="M12" s="58">
        <v>11108337.43</v>
      </c>
      <c r="N12" s="60">
        <v>874274179.06400001</v>
      </c>
      <c r="O12" s="61">
        <v>0</v>
      </c>
      <c r="P12" s="61">
        <f t="shared" si="0"/>
        <v>874274179.06400001</v>
      </c>
      <c r="Q12" s="61">
        <f t="shared" si="3"/>
        <v>20589064889.809795</v>
      </c>
      <c r="R12" s="62">
        <f t="shared" si="4"/>
        <v>19437250779.609795</v>
      </c>
      <c r="S12" s="51">
        <v>3</v>
      </c>
    </row>
    <row r="13" spans="1:19" ht="18" customHeight="1">
      <c r="A13" s="51">
        <v>4</v>
      </c>
      <c r="B13" s="55" t="s">
        <v>26</v>
      </c>
      <c r="C13" s="63">
        <v>21</v>
      </c>
      <c r="D13" s="57">
        <v>3502386572.0910001</v>
      </c>
      <c r="E13" s="57">
        <v>0</v>
      </c>
      <c r="F13" s="58">
        <f t="shared" si="1"/>
        <v>3502386572.0910001</v>
      </c>
      <c r="G13" s="59">
        <v>46844107.659999996</v>
      </c>
      <c r="H13" s="59">
        <v>0</v>
      </c>
      <c r="I13" s="57">
        <v>89972595.590000004</v>
      </c>
      <c r="J13" s="60">
        <f t="shared" si="2"/>
        <v>3365569868.8410001</v>
      </c>
      <c r="K13" s="58">
        <v>30845869.488400001</v>
      </c>
      <c r="L13" s="58">
        <v>304763204.50999999</v>
      </c>
      <c r="M13" s="58">
        <v>1694332.09</v>
      </c>
      <c r="N13" s="60">
        <v>901071735.97780001</v>
      </c>
      <c r="O13" s="61">
        <v>0</v>
      </c>
      <c r="P13" s="61">
        <f t="shared" si="0"/>
        <v>901071735.97780001</v>
      </c>
      <c r="Q13" s="61">
        <f t="shared" si="3"/>
        <v>4740761714.1572008</v>
      </c>
      <c r="R13" s="62">
        <f t="shared" si="4"/>
        <v>4603945010.9072008</v>
      </c>
      <c r="S13" s="51">
        <v>4</v>
      </c>
    </row>
    <row r="14" spans="1:19" ht="18" customHeight="1">
      <c r="A14" s="51">
        <v>5</v>
      </c>
      <c r="B14" s="55" t="s">
        <v>27</v>
      </c>
      <c r="C14" s="63">
        <v>20</v>
      </c>
      <c r="D14" s="57">
        <v>4213488389.9405999</v>
      </c>
      <c r="E14" s="57">
        <v>0</v>
      </c>
      <c r="F14" s="58">
        <f t="shared" si="1"/>
        <v>4213488389.9405999</v>
      </c>
      <c r="G14" s="59">
        <v>77411533.060000002</v>
      </c>
      <c r="H14" s="59">
        <v>201255000</v>
      </c>
      <c r="I14" s="57">
        <v>597418008.62</v>
      </c>
      <c r="J14" s="60">
        <f t="shared" si="2"/>
        <v>3337403848.2606001</v>
      </c>
      <c r="K14" s="58">
        <v>37108614.452399999</v>
      </c>
      <c r="L14" s="58">
        <v>366640345.79000002</v>
      </c>
      <c r="M14" s="58">
        <v>2038338.27</v>
      </c>
      <c r="N14" s="60">
        <v>917006698.86930001</v>
      </c>
      <c r="O14" s="61">
        <v>0</v>
      </c>
      <c r="P14" s="61">
        <f t="shared" si="0"/>
        <v>917006698.86930001</v>
      </c>
      <c r="Q14" s="61">
        <f t="shared" si="3"/>
        <v>5536282387.3223009</v>
      </c>
      <c r="R14" s="62">
        <f t="shared" si="4"/>
        <v>4660197845.6423006</v>
      </c>
      <c r="S14" s="51">
        <v>5</v>
      </c>
    </row>
    <row r="15" spans="1:19" ht="18" customHeight="1">
      <c r="A15" s="51">
        <v>6</v>
      </c>
      <c r="B15" s="55" t="s">
        <v>28</v>
      </c>
      <c r="C15" s="63">
        <v>8</v>
      </c>
      <c r="D15" s="57">
        <v>3116783799.2888999</v>
      </c>
      <c r="E15" s="57">
        <v>9333977891.2777996</v>
      </c>
      <c r="F15" s="58">
        <f t="shared" si="1"/>
        <v>12450761690.5667</v>
      </c>
      <c r="G15" s="59">
        <v>34374598.380000003</v>
      </c>
      <c r="H15" s="59">
        <v>421546663.22000003</v>
      </c>
      <c r="I15" s="57">
        <v>1158604679.3900001</v>
      </c>
      <c r="J15" s="60">
        <f t="shared" si="2"/>
        <v>10836235749.576702</v>
      </c>
      <c r="K15" s="58">
        <v>27449827.23</v>
      </c>
      <c r="L15" s="58">
        <f>621751141.03+739268922.57+77956592.34</f>
        <v>1438976655.9399998</v>
      </c>
      <c r="M15" s="58">
        <v>7316862.6600000001</v>
      </c>
      <c r="N15" s="60">
        <v>688279453.33829999</v>
      </c>
      <c r="O15" s="61">
        <v>0</v>
      </c>
      <c r="P15" s="61">
        <f t="shared" si="0"/>
        <v>688279453.33829999</v>
      </c>
      <c r="Q15" s="61">
        <f t="shared" si="3"/>
        <v>14612784489.735001</v>
      </c>
      <c r="R15" s="62">
        <f t="shared" si="4"/>
        <v>12998258548.745003</v>
      </c>
      <c r="S15" s="51">
        <v>6</v>
      </c>
    </row>
    <row r="16" spans="1:19" ht="18" customHeight="1">
      <c r="A16" s="51">
        <v>7</v>
      </c>
      <c r="B16" s="55" t="s">
        <v>29</v>
      </c>
      <c r="C16" s="63">
        <v>23</v>
      </c>
      <c r="D16" s="57">
        <v>3950417742.4499002</v>
      </c>
      <c r="E16" s="57">
        <v>0</v>
      </c>
      <c r="F16" s="58">
        <f t="shared" si="1"/>
        <v>3950417742.4499002</v>
      </c>
      <c r="G16" s="59">
        <v>26890502.870000001</v>
      </c>
      <c r="H16" s="59">
        <v>103855987.23</v>
      </c>
      <c r="I16" s="57">
        <v>423541958.63</v>
      </c>
      <c r="J16" s="60">
        <f t="shared" si="2"/>
        <v>3396129293.7199001</v>
      </c>
      <c r="K16" s="58">
        <v>34791724.899599999</v>
      </c>
      <c r="L16" s="58">
        <v>343749025.27999997</v>
      </c>
      <c r="M16" s="58">
        <v>1911073.89</v>
      </c>
      <c r="N16" s="60">
        <v>880506233.78439999</v>
      </c>
      <c r="O16" s="61">
        <v>0</v>
      </c>
      <c r="P16" s="61">
        <f t="shared" si="0"/>
        <v>880506233.78439999</v>
      </c>
      <c r="Q16" s="61">
        <f t="shared" si="3"/>
        <v>5211375800.3039007</v>
      </c>
      <c r="R16" s="62">
        <f t="shared" si="4"/>
        <v>4657087351.5739002</v>
      </c>
      <c r="S16" s="51">
        <v>7</v>
      </c>
    </row>
    <row r="17" spans="1:19" ht="18" customHeight="1">
      <c r="A17" s="51">
        <v>8</v>
      </c>
      <c r="B17" s="55" t="s">
        <v>30</v>
      </c>
      <c r="C17" s="63">
        <v>27</v>
      </c>
      <c r="D17" s="57">
        <v>4376496708.4047003</v>
      </c>
      <c r="E17" s="57">
        <v>0</v>
      </c>
      <c r="F17" s="58">
        <f t="shared" si="1"/>
        <v>4376496708.4047003</v>
      </c>
      <c r="G17" s="59">
        <v>17817212.460000001</v>
      </c>
      <c r="H17" s="59">
        <v>0</v>
      </c>
      <c r="I17" s="57">
        <v>323071065.25999999</v>
      </c>
      <c r="J17" s="60">
        <f t="shared" si="2"/>
        <v>4035608430.6847</v>
      </c>
      <c r="K17" s="58">
        <v>38544245.046999998</v>
      </c>
      <c r="L17" s="58">
        <v>380824655.95999998</v>
      </c>
      <c r="M17" s="58">
        <v>2117195.9900000002</v>
      </c>
      <c r="N17" s="60">
        <v>875602273.69000006</v>
      </c>
      <c r="O17" s="61">
        <v>0</v>
      </c>
      <c r="P17" s="61">
        <f t="shared" si="0"/>
        <v>875602273.69000006</v>
      </c>
      <c r="Q17" s="61">
        <f t="shared" si="3"/>
        <v>5673585079.0916996</v>
      </c>
      <c r="R17" s="62">
        <f t="shared" si="4"/>
        <v>5332696801.3717003</v>
      </c>
      <c r="S17" s="51">
        <v>8</v>
      </c>
    </row>
    <row r="18" spans="1:19" ht="18" customHeight="1">
      <c r="A18" s="51">
        <v>9</v>
      </c>
      <c r="B18" s="55" t="s">
        <v>31</v>
      </c>
      <c r="C18" s="63">
        <v>18</v>
      </c>
      <c r="D18" s="57">
        <v>3542172671.2129998</v>
      </c>
      <c r="E18" s="57">
        <v>0</v>
      </c>
      <c r="F18" s="58">
        <f t="shared" si="1"/>
        <v>3542172671.2129998</v>
      </c>
      <c r="G18" s="59">
        <v>229323337.36000001</v>
      </c>
      <c r="H18" s="59">
        <v>633134951.91999996</v>
      </c>
      <c r="I18" s="57">
        <v>650454311.90999997</v>
      </c>
      <c r="J18" s="60">
        <f t="shared" si="2"/>
        <v>2029260070.0229998</v>
      </c>
      <c r="K18" s="58">
        <v>31196269.6501</v>
      </c>
      <c r="L18" s="58">
        <v>308225226.42000002</v>
      </c>
      <c r="M18" s="58">
        <v>1713579.21</v>
      </c>
      <c r="N18" s="60">
        <v>781811342.62639999</v>
      </c>
      <c r="O18" s="61">
        <v>0</v>
      </c>
      <c r="P18" s="61">
        <f t="shared" si="0"/>
        <v>781811342.62639999</v>
      </c>
      <c r="Q18" s="61">
        <f t="shared" si="3"/>
        <v>4665119089.1195002</v>
      </c>
      <c r="R18" s="62">
        <f t="shared" si="4"/>
        <v>3152206487.9294996</v>
      </c>
      <c r="S18" s="51">
        <v>9</v>
      </c>
    </row>
    <row r="19" spans="1:19" ht="18" customHeight="1">
      <c r="A19" s="51">
        <v>10</v>
      </c>
      <c r="B19" s="55" t="s">
        <v>32</v>
      </c>
      <c r="C19" s="63">
        <v>25</v>
      </c>
      <c r="D19" s="57">
        <v>3576606023.4517999</v>
      </c>
      <c r="E19" s="57">
        <v>15265777325.2043</v>
      </c>
      <c r="F19" s="58">
        <f t="shared" si="1"/>
        <v>18842383348.656101</v>
      </c>
      <c r="G19" s="59">
        <v>28517846.079999998</v>
      </c>
      <c r="H19" s="59">
        <v>0</v>
      </c>
      <c r="I19" s="57">
        <v>1145011172.3699999</v>
      </c>
      <c r="J19" s="60">
        <f t="shared" si="2"/>
        <v>17668854330.2061</v>
      </c>
      <c r="K19" s="58">
        <v>31499527.633499999</v>
      </c>
      <c r="L19" s="58">
        <f>953731978.48+1183893014.86+116077734.41</f>
        <v>2253702727.75</v>
      </c>
      <c r="M19" s="58">
        <v>11804059.119999999</v>
      </c>
      <c r="N19" s="60">
        <v>944836312.03980005</v>
      </c>
      <c r="O19" s="61">
        <v>0</v>
      </c>
      <c r="P19" s="61">
        <f t="shared" si="0"/>
        <v>944836312.03980005</v>
      </c>
      <c r="Q19" s="61">
        <f t="shared" si="3"/>
        <v>22084225975.199398</v>
      </c>
      <c r="R19" s="62">
        <f t="shared" si="4"/>
        <v>20910696956.749397</v>
      </c>
      <c r="S19" s="51">
        <v>10</v>
      </c>
    </row>
    <row r="20" spans="1:19" ht="18" customHeight="1">
      <c r="A20" s="51">
        <v>11</v>
      </c>
      <c r="B20" s="55" t="s">
        <v>33</v>
      </c>
      <c r="C20" s="63">
        <v>13</v>
      </c>
      <c r="D20" s="57">
        <v>3151389698.9077001</v>
      </c>
      <c r="E20" s="57">
        <v>0</v>
      </c>
      <c r="F20" s="58">
        <f t="shared" si="1"/>
        <v>3151389698.9077001</v>
      </c>
      <c r="G20" s="59">
        <v>40165282.68</v>
      </c>
      <c r="H20" s="59">
        <v>0</v>
      </c>
      <c r="I20" s="57">
        <v>466166597.93910003</v>
      </c>
      <c r="J20" s="60">
        <f t="shared" si="2"/>
        <v>2645057818.2886</v>
      </c>
      <c r="K20" s="58">
        <v>27754604.855500001</v>
      </c>
      <c r="L20" s="58">
        <v>274220907.23000002</v>
      </c>
      <c r="M20" s="58">
        <v>1524532.08</v>
      </c>
      <c r="N20" s="60">
        <v>727914598.27980006</v>
      </c>
      <c r="O20" s="61">
        <v>0</v>
      </c>
      <c r="P20" s="61">
        <f t="shared" si="0"/>
        <v>727914598.27980006</v>
      </c>
      <c r="Q20" s="61">
        <f t="shared" si="3"/>
        <v>4182804341.3530002</v>
      </c>
      <c r="R20" s="62">
        <f t="shared" si="4"/>
        <v>3676472460.7339001</v>
      </c>
      <c r="S20" s="51">
        <v>11</v>
      </c>
    </row>
    <row r="21" spans="1:19" ht="18" customHeight="1">
      <c r="A21" s="51">
        <v>12</v>
      </c>
      <c r="B21" s="55" t="s">
        <v>34</v>
      </c>
      <c r="C21" s="63">
        <v>18</v>
      </c>
      <c r="D21" s="57">
        <v>3293707306.7279</v>
      </c>
      <c r="E21" s="57">
        <v>1776492692.9770999</v>
      </c>
      <c r="F21" s="58">
        <f t="shared" si="1"/>
        <v>5070199999.7049999</v>
      </c>
      <c r="G21" s="59">
        <v>81885066.109999999</v>
      </c>
      <c r="H21" s="59">
        <v>0</v>
      </c>
      <c r="I21" s="57">
        <v>390751098.75999999</v>
      </c>
      <c r="J21" s="60">
        <f t="shared" si="2"/>
        <v>4597563834.835</v>
      </c>
      <c r="K21" s="58">
        <v>29008010.288199998</v>
      </c>
      <c r="L21" s="58">
        <f>203104503.23+259114485.66+26445470.22</f>
        <v>488664459.11000001</v>
      </c>
      <c r="M21" s="58">
        <v>2669363.7200000002</v>
      </c>
      <c r="N21" s="60">
        <v>819026696.41149998</v>
      </c>
      <c r="O21" s="61">
        <v>0</v>
      </c>
      <c r="P21" s="61">
        <f t="shared" si="0"/>
        <v>819026696.41149998</v>
      </c>
      <c r="Q21" s="61">
        <f t="shared" si="3"/>
        <v>6409568529.2347002</v>
      </c>
      <c r="R21" s="62">
        <f t="shared" si="4"/>
        <v>5936932364.3647003</v>
      </c>
      <c r="S21" s="51">
        <v>12</v>
      </c>
    </row>
    <row r="22" spans="1:19" ht="18" customHeight="1">
      <c r="A22" s="51">
        <v>13</v>
      </c>
      <c r="B22" s="55" t="s">
        <v>35</v>
      </c>
      <c r="C22" s="63">
        <v>16</v>
      </c>
      <c r="D22" s="57">
        <v>3149611388.0661001</v>
      </c>
      <c r="E22" s="57">
        <v>0</v>
      </c>
      <c r="F22" s="58">
        <f t="shared" si="1"/>
        <v>3149611388.0661001</v>
      </c>
      <c r="G22" s="59">
        <v>53517269.530000001</v>
      </c>
      <c r="H22" s="59">
        <v>102458000.01000001</v>
      </c>
      <c r="I22" s="57">
        <v>424531814.39999998</v>
      </c>
      <c r="J22" s="60">
        <f t="shared" si="2"/>
        <v>2569104304.1260996</v>
      </c>
      <c r="K22" s="58">
        <v>27738943.093800001</v>
      </c>
      <c r="L22" s="58">
        <v>274066165.97000003</v>
      </c>
      <c r="M22" s="58">
        <v>1523671.8</v>
      </c>
      <c r="N22" s="60">
        <v>751795229.82969999</v>
      </c>
      <c r="O22" s="61">
        <v>0</v>
      </c>
      <c r="P22" s="61">
        <f t="shared" si="0"/>
        <v>751795229.82969999</v>
      </c>
      <c r="Q22" s="61">
        <f t="shared" si="3"/>
        <v>4204735398.7596002</v>
      </c>
      <c r="R22" s="62">
        <f t="shared" si="4"/>
        <v>3624228314.8195996</v>
      </c>
      <c r="S22" s="51">
        <v>13</v>
      </c>
    </row>
    <row r="23" spans="1:19" ht="18" customHeight="1">
      <c r="A23" s="51">
        <v>14</v>
      </c>
      <c r="B23" s="55" t="s">
        <v>36</v>
      </c>
      <c r="C23" s="63">
        <v>17</v>
      </c>
      <c r="D23" s="57">
        <v>3542478384.6304002</v>
      </c>
      <c r="E23" s="57">
        <v>0</v>
      </c>
      <c r="F23" s="58">
        <f t="shared" si="1"/>
        <v>3542478384.6304002</v>
      </c>
      <c r="G23" s="59">
        <v>50530281.380000003</v>
      </c>
      <c r="H23" s="59">
        <v>0</v>
      </c>
      <c r="I23" s="57">
        <v>206468378.88999999</v>
      </c>
      <c r="J23" s="60">
        <f t="shared" si="2"/>
        <v>3285479724.3604002</v>
      </c>
      <c r="K23" s="58">
        <v>31198962.0988</v>
      </c>
      <c r="L23" s="58">
        <v>308251828.33999997</v>
      </c>
      <c r="M23" s="58">
        <v>1713727.1</v>
      </c>
      <c r="N23" s="60">
        <v>852890634.24049997</v>
      </c>
      <c r="O23" s="61">
        <v>0</v>
      </c>
      <c r="P23" s="61">
        <f t="shared" si="0"/>
        <v>852890634.24049997</v>
      </c>
      <c r="Q23" s="61">
        <f t="shared" si="3"/>
        <v>4736533536.4097004</v>
      </c>
      <c r="R23" s="62">
        <f t="shared" si="4"/>
        <v>4479534876.1396999</v>
      </c>
      <c r="S23" s="51">
        <v>14</v>
      </c>
    </row>
    <row r="24" spans="1:19" ht="18" customHeight="1">
      <c r="A24" s="51">
        <v>15</v>
      </c>
      <c r="B24" s="55" t="s">
        <v>37</v>
      </c>
      <c r="C24" s="63">
        <v>11</v>
      </c>
      <c r="D24" s="57">
        <v>3317920063.0061002</v>
      </c>
      <c r="E24" s="57">
        <v>0</v>
      </c>
      <c r="F24" s="58">
        <f t="shared" si="1"/>
        <v>3317920063.0061002</v>
      </c>
      <c r="G24" s="59">
        <v>39706122.229999997</v>
      </c>
      <c r="H24" s="59">
        <v>361446152.47000003</v>
      </c>
      <c r="I24" s="57">
        <v>275289219.29000002</v>
      </c>
      <c r="J24" s="60">
        <f t="shared" si="2"/>
        <v>2641478569.0160999</v>
      </c>
      <c r="K24" s="58">
        <v>29221254.458900001</v>
      </c>
      <c r="L24" s="58">
        <v>288711691.26999998</v>
      </c>
      <c r="M24" s="58">
        <v>1605093.64</v>
      </c>
      <c r="N24" s="60">
        <v>744921965.54449999</v>
      </c>
      <c r="O24" s="61">
        <v>0</v>
      </c>
      <c r="P24" s="61">
        <f t="shared" si="0"/>
        <v>744921965.54449999</v>
      </c>
      <c r="Q24" s="61">
        <f t="shared" si="3"/>
        <v>4382380067.9195004</v>
      </c>
      <c r="R24" s="62">
        <f t="shared" si="4"/>
        <v>3705938573.9294996</v>
      </c>
      <c r="S24" s="51">
        <v>15</v>
      </c>
    </row>
    <row r="25" spans="1:19" ht="18" customHeight="1">
      <c r="A25" s="51">
        <v>16</v>
      </c>
      <c r="B25" s="55" t="s">
        <v>38</v>
      </c>
      <c r="C25" s="63">
        <v>27</v>
      </c>
      <c r="D25" s="57">
        <v>3662401094.1044002</v>
      </c>
      <c r="E25" s="57">
        <v>475292181.60119998</v>
      </c>
      <c r="F25" s="58">
        <f t="shared" si="1"/>
        <v>4137693275.7056003</v>
      </c>
      <c r="G25" s="59">
        <v>52664688.549999997</v>
      </c>
      <c r="H25" s="59">
        <v>0</v>
      </c>
      <c r="I25" s="57">
        <v>820323934.63999999</v>
      </c>
      <c r="J25" s="60">
        <f t="shared" si="2"/>
        <v>3264704652.5156002</v>
      </c>
      <c r="K25" s="58">
        <v>32255133.4177</v>
      </c>
      <c r="L25" s="58">
        <f>163474975.38+193309728.13+20770590.59</f>
        <v>377555294.09999996</v>
      </c>
      <c r="M25" s="58">
        <v>2080270.46</v>
      </c>
      <c r="N25" s="60">
        <v>871317517.05710006</v>
      </c>
      <c r="O25" s="61">
        <v>0</v>
      </c>
      <c r="P25" s="61">
        <f t="shared" si="0"/>
        <v>871317517.05710006</v>
      </c>
      <c r="Q25" s="61">
        <f t="shared" si="3"/>
        <v>5420901490.7404003</v>
      </c>
      <c r="R25" s="62">
        <f t="shared" si="4"/>
        <v>4547912867.5503998</v>
      </c>
      <c r="S25" s="51">
        <v>16</v>
      </c>
    </row>
    <row r="26" spans="1:19" ht="18" customHeight="1">
      <c r="A26" s="51">
        <v>17</v>
      </c>
      <c r="B26" s="55" t="s">
        <v>39</v>
      </c>
      <c r="C26" s="63">
        <v>27</v>
      </c>
      <c r="D26" s="57">
        <v>3939252116.4512</v>
      </c>
      <c r="E26" s="57">
        <v>0</v>
      </c>
      <c r="F26" s="58">
        <f t="shared" si="1"/>
        <v>3939252116.4512</v>
      </c>
      <c r="G26" s="59">
        <v>29622753.039999999</v>
      </c>
      <c r="H26" s="59">
        <v>0</v>
      </c>
      <c r="I26" s="57">
        <v>163223611.96000001</v>
      </c>
      <c r="J26" s="60">
        <f t="shared" si="2"/>
        <v>3746405751.4512</v>
      </c>
      <c r="K26" s="58">
        <v>34693388.1127</v>
      </c>
      <c r="L26" s="58">
        <v>342777438.66000003</v>
      </c>
      <c r="M26" s="58">
        <v>1905672.35</v>
      </c>
      <c r="N26" s="60">
        <v>918846994.95580006</v>
      </c>
      <c r="O26" s="61">
        <v>0</v>
      </c>
      <c r="P26" s="61">
        <f t="shared" si="0"/>
        <v>918846994.95580006</v>
      </c>
      <c r="Q26" s="61">
        <f t="shared" si="3"/>
        <v>5237475610.5297003</v>
      </c>
      <c r="R26" s="62">
        <f t="shared" si="4"/>
        <v>5044629245.5296993</v>
      </c>
      <c r="S26" s="51">
        <v>17</v>
      </c>
    </row>
    <row r="27" spans="1:19" ht="18" customHeight="1">
      <c r="A27" s="51">
        <v>18</v>
      </c>
      <c r="B27" s="55" t="s">
        <v>40</v>
      </c>
      <c r="C27" s="63">
        <v>23</v>
      </c>
      <c r="D27" s="57">
        <v>4615292030.5752001</v>
      </c>
      <c r="E27" s="57">
        <v>0</v>
      </c>
      <c r="F27" s="58">
        <f t="shared" si="1"/>
        <v>4615292030.5752001</v>
      </c>
      <c r="G27" s="59">
        <v>210872746.86000001</v>
      </c>
      <c r="H27" s="59">
        <v>0</v>
      </c>
      <c r="I27" s="57">
        <v>203254936.77000001</v>
      </c>
      <c r="J27" s="60">
        <f t="shared" si="2"/>
        <v>4201164346.9452004</v>
      </c>
      <c r="K27" s="58">
        <v>40647339.377300002</v>
      </c>
      <c r="L27" s="58">
        <v>401603637.98000002</v>
      </c>
      <c r="M27" s="58">
        <v>2232716.81</v>
      </c>
      <c r="N27" s="60">
        <v>1110829212.8559</v>
      </c>
      <c r="O27" s="61">
        <v>0</v>
      </c>
      <c r="P27" s="61">
        <f t="shared" si="0"/>
        <v>1110829212.8559</v>
      </c>
      <c r="Q27" s="61">
        <f t="shared" si="3"/>
        <v>6170604937.5984011</v>
      </c>
      <c r="R27" s="62">
        <f t="shared" si="4"/>
        <v>5756477253.9684</v>
      </c>
      <c r="S27" s="51">
        <v>18</v>
      </c>
    </row>
    <row r="28" spans="1:19" ht="18" customHeight="1">
      <c r="A28" s="51">
        <v>19</v>
      </c>
      <c r="B28" s="55" t="s">
        <v>41</v>
      </c>
      <c r="C28" s="63">
        <v>44</v>
      </c>
      <c r="D28" s="57">
        <v>5587324822.9097996</v>
      </c>
      <c r="E28" s="57">
        <v>0</v>
      </c>
      <c r="F28" s="58">
        <f t="shared" si="1"/>
        <v>5587324822.9097996</v>
      </c>
      <c r="G28" s="59">
        <v>60596047.789999999</v>
      </c>
      <c r="H28" s="59">
        <v>0</v>
      </c>
      <c r="I28" s="57">
        <v>415784271.12</v>
      </c>
      <c r="J28" s="60">
        <f t="shared" si="2"/>
        <v>5110944503.9997997</v>
      </c>
      <c r="K28" s="58">
        <v>49208129.579499997</v>
      </c>
      <c r="L28" s="58">
        <v>486185914.25999999</v>
      </c>
      <c r="M28" s="58">
        <v>2702952.27</v>
      </c>
      <c r="N28" s="60">
        <v>1443125966.5434</v>
      </c>
      <c r="O28" s="61">
        <v>0</v>
      </c>
      <c r="P28" s="61">
        <f t="shared" si="0"/>
        <v>1443125966.5434</v>
      </c>
      <c r="Q28" s="61">
        <f t="shared" si="3"/>
        <v>7568547785.5627003</v>
      </c>
      <c r="R28" s="62">
        <f t="shared" si="4"/>
        <v>7092167466.6527004</v>
      </c>
      <c r="S28" s="51">
        <v>19</v>
      </c>
    </row>
    <row r="29" spans="1:19" ht="18" customHeight="1">
      <c r="A29" s="51">
        <v>20</v>
      </c>
      <c r="B29" s="55" t="s">
        <v>42</v>
      </c>
      <c r="C29" s="63">
        <v>34</v>
      </c>
      <c r="D29" s="57">
        <v>4330017722.7529001</v>
      </c>
      <c r="E29" s="57">
        <v>0</v>
      </c>
      <c r="F29" s="58">
        <f t="shared" si="1"/>
        <v>4330017722.7529001</v>
      </c>
      <c r="G29" s="59">
        <v>103053776.65000001</v>
      </c>
      <c r="H29" s="59">
        <v>0</v>
      </c>
      <c r="I29" s="57">
        <v>225518679.00999999</v>
      </c>
      <c r="J29" s="60">
        <f t="shared" si="2"/>
        <v>4001445267.0929003</v>
      </c>
      <c r="K29" s="58">
        <v>38134899.963100001</v>
      </c>
      <c r="L29" s="58">
        <v>376780246.72000003</v>
      </c>
      <c r="M29" s="58">
        <v>2094711.08</v>
      </c>
      <c r="N29" s="60">
        <v>1021548266.4672</v>
      </c>
      <c r="O29" s="61">
        <v>0</v>
      </c>
      <c r="P29" s="61">
        <f t="shared" si="0"/>
        <v>1021548266.4672</v>
      </c>
      <c r="Q29" s="61">
        <f t="shared" si="3"/>
        <v>5768575846.983201</v>
      </c>
      <c r="R29" s="62">
        <f t="shared" si="4"/>
        <v>5440003391.3232002</v>
      </c>
      <c r="S29" s="51">
        <v>20</v>
      </c>
    </row>
    <row r="30" spans="1:19" ht="18" customHeight="1">
      <c r="A30" s="51">
        <v>21</v>
      </c>
      <c r="B30" s="55" t="s">
        <v>43</v>
      </c>
      <c r="C30" s="63">
        <v>21</v>
      </c>
      <c r="D30" s="57">
        <v>3719506826.5211</v>
      </c>
      <c r="E30" s="57">
        <v>0</v>
      </c>
      <c r="F30" s="58">
        <f t="shared" si="1"/>
        <v>3719506826.5211</v>
      </c>
      <c r="G30" s="59">
        <v>42644052.899999999</v>
      </c>
      <c r="H30" s="59">
        <v>0</v>
      </c>
      <c r="I30" s="57">
        <v>264239440.81</v>
      </c>
      <c r="J30" s="60">
        <f t="shared" si="2"/>
        <v>3412623332.8111</v>
      </c>
      <c r="K30" s="58">
        <v>32758069.325199999</v>
      </c>
      <c r="L30" s="58">
        <v>323656111.70999998</v>
      </c>
      <c r="M30" s="58">
        <v>1799367.27</v>
      </c>
      <c r="N30" s="60">
        <v>844605867.05620003</v>
      </c>
      <c r="O30" s="61">
        <v>0</v>
      </c>
      <c r="P30" s="61">
        <f t="shared" si="0"/>
        <v>844605867.05620003</v>
      </c>
      <c r="Q30" s="61">
        <f t="shared" si="3"/>
        <v>4922326241.8824997</v>
      </c>
      <c r="R30" s="62">
        <f t="shared" si="4"/>
        <v>4615442748.1725006</v>
      </c>
      <c r="S30" s="51">
        <v>21</v>
      </c>
    </row>
    <row r="31" spans="1:19" ht="18" customHeight="1">
      <c r="A31" s="51">
        <v>22</v>
      </c>
      <c r="B31" s="55" t="s">
        <v>44</v>
      </c>
      <c r="C31" s="63">
        <v>21</v>
      </c>
      <c r="D31" s="57">
        <v>3893200763.9435</v>
      </c>
      <c r="E31" s="57">
        <v>0</v>
      </c>
      <c r="F31" s="58">
        <f t="shared" si="1"/>
        <v>3893200763.9435</v>
      </c>
      <c r="G31" s="59">
        <v>30161047.210000001</v>
      </c>
      <c r="H31" s="59">
        <v>117593824.09999999</v>
      </c>
      <c r="I31" s="57">
        <v>399556241.95999998</v>
      </c>
      <c r="J31" s="60">
        <f t="shared" si="2"/>
        <v>3345889650.6735001</v>
      </c>
      <c r="K31" s="58">
        <v>34287809.236699998</v>
      </c>
      <c r="L31" s="58">
        <v>338770240.29000002</v>
      </c>
      <c r="M31" s="58">
        <v>1883394.32</v>
      </c>
      <c r="N31" s="60">
        <v>808623556.85380006</v>
      </c>
      <c r="O31" s="61">
        <v>0</v>
      </c>
      <c r="P31" s="61">
        <f t="shared" si="0"/>
        <v>808623556.85380006</v>
      </c>
      <c r="Q31" s="61">
        <f t="shared" si="3"/>
        <v>5076765764.6440001</v>
      </c>
      <c r="R31" s="62">
        <f t="shared" si="4"/>
        <v>4529454651.3740005</v>
      </c>
      <c r="S31" s="51">
        <v>22</v>
      </c>
    </row>
    <row r="32" spans="1:19" ht="18" customHeight="1">
      <c r="A32" s="51">
        <v>23</v>
      </c>
      <c r="B32" s="55" t="s">
        <v>45</v>
      </c>
      <c r="C32" s="63">
        <v>16</v>
      </c>
      <c r="D32" s="57">
        <v>3135569203.2680998</v>
      </c>
      <c r="E32" s="57">
        <v>0</v>
      </c>
      <c r="F32" s="58">
        <f t="shared" si="1"/>
        <v>3135569203.2680998</v>
      </c>
      <c r="G32" s="59">
        <v>39632016.560000002</v>
      </c>
      <c r="H32" s="59">
        <v>0</v>
      </c>
      <c r="I32" s="57">
        <v>456735092.51999998</v>
      </c>
      <c r="J32" s="60">
        <f t="shared" si="2"/>
        <v>2639202094.1880999</v>
      </c>
      <c r="K32" s="58">
        <v>27615272.165199999</v>
      </c>
      <c r="L32" s="58">
        <v>272844273.08999997</v>
      </c>
      <c r="M32" s="58">
        <v>1516878.68</v>
      </c>
      <c r="N32" s="60">
        <v>735699362.29369998</v>
      </c>
      <c r="O32" s="61">
        <v>0</v>
      </c>
      <c r="P32" s="61">
        <f t="shared" si="0"/>
        <v>735699362.29369998</v>
      </c>
      <c r="Q32" s="61">
        <f t="shared" si="3"/>
        <v>4173244989.4969997</v>
      </c>
      <c r="R32" s="62">
        <f t="shared" si="4"/>
        <v>3676877880.4169998</v>
      </c>
      <c r="S32" s="51">
        <v>23</v>
      </c>
    </row>
    <row r="33" spans="1:19" ht="18" customHeight="1">
      <c r="A33" s="51">
        <v>24</v>
      </c>
      <c r="B33" s="55" t="s">
        <v>46</v>
      </c>
      <c r="C33" s="63">
        <v>20</v>
      </c>
      <c r="D33" s="57">
        <v>4718858279.0223999</v>
      </c>
      <c r="E33" s="57">
        <v>0</v>
      </c>
      <c r="F33" s="58">
        <f t="shared" si="1"/>
        <v>4718858279.0223999</v>
      </c>
      <c r="G33" s="59">
        <v>976653546.55999994</v>
      </c>
      <c r="H33" s="59">
        <v>2000000000</v>
      </c>
      <c r="I33" s="57">
        <v>0</v>
      </c>
      <c r="J33" s="60">
        <f t="shared" si="2"/>
        <v>1742204732.4624</v>
      </c>
      <c r="K33" s="58">
        <v>41559457.704899997</v>
      </c>
      <c r="L33" s="58">
        <v>410615544.88999999</v>
      </c>
      <c r="M33" s="58">
        <v>2282818.54</v>
      </c>
      <c r="N33" s="60">
        <v>7438425426.6035995</v>
      </c>
      <c r="O33" s="61">
        <v>1000000000</v>
      </c>
      <c r="P33" s="61">
        <f>N33-O33</f>
        <v>6438425426.6035995</v>
      </c>
      <c r="Q33" s="61">
        <f>F33+K33+L33+M33+N33</f>
        <v>12611741526.760899</v>
      </c>
      <c r="R33" s="62">
        <f t="shared" si="4"/>
        <v>8635087980.2008991</v>
      </c>
      <c r="S33" s="51">
        <v>24</v>
      </c>
    </row>
    <row r="34" spans="1:19" ht="18" customHeight="1">
      <c r="A34" s="51">
        <v>25</v>
      </c>
      <c r="B34" s="55" t="s">
        <v>47</v>
      </c>
      <c r="C34" s="63">
        <v>13</v>
      </c>
      <c r="D34" s="57">
        <v>3248456432.1550002</v>
      </c>
      <c r="E34" s="57">
        <v>0</v>
      </c>
      <c r="F34" s="58">
        <f t="shared" si="1"/>
        <v>3248456432.1550002</v>
      </c>
      <c r="G34" s="59">
        <v>35806462.729999997</v>
      </c>
      <c r="H34" s="59">
        <v>101637860.22</v>
      </c>
      <c r="I34" s="57">
        <v>124304116.61</v>
      </c>
      <c r="J34" s="60">
        <f t="shared" si="2"/>
        <v>2986707992.5950003</v>
      </c>
      <c r="K34" s="58">
        <v>28609481.301600002</v>
      </c>
      <c r="L34" s="58">
        <v>282667253.19</v>
      </c>
      <c r="M34" s="58">
        <v>1571489.57</v>
      </c>
      <c r="N34" s="60">
        <v>697117897.64880002</v>
      </c>
      <c r="O34" s="61">
        <v>0</v>
      </c>
      <c r="P34" s="61">
        <f t="shared" ref="P34:P45" si="5">N34-O34</f>
        <v>697117897.64880002</v>
      </c>
      <c r="Q34" s="61">
        <f t="shared" si="3"/>
        <v>4258422553.8654003</v>
      </c>
      <c r="R34" s="62">
        <f t="shared" si="4"/>
        <v>3996674114.3054004</v>
      </c>
      <c r="S34" s="51">
        <v>25</v>
      </c>
    </row>
    <row r="35" spans="1:19" ht="18" customHeight="1">
      <c r="A35" s="51">
        <v>26</v>
      </c>
      <c r="B35" s="55" t="s">
        <v>48</v>
      </c>
      <c r="C35" s="63">
        <v>25</v>
      </c>
      <c r="D35" s="57">
        <v>4172497652.7742</v>
      </c>
      <c r="E35" s="57">
        <v>0</v>
      </c>
      <c r="F35" s="58">
        <f t="shared" si="1"/>
        <v>4172497652.7742</v>
      </c>
      <c r="G35" s="59">
        <v>35786701.479999997</v>
      </c>
      <c r="H35" s="59">
        <v>275631992.38</v>
      </c>
      <c r="I35" s="57">
        <v>289276585.22000003</v>
      </c>
      <c r="J35" s="60">
        <f t="shared" si="2"/>
        <v>3571802373.6941996</v>
      </c>
      <c r="K35" s="58">
        <v>36747604.922799997</v>
      </c>
      <c r="L35" s="58">
        <v>363073501.25</v>
      </c>
      <c r="M35" s="58">
        <v>2018508.38</v>
      </c>
      <c r="N35" s="60">
        <v>872604498.99609995</v>
      </c>
      <c r="O35" s="61">
        <v>0</v>
      </c>
      <c r="P35" s="61">
        <f t="shared" si="5"/>
        <v>872604498.99609995</v>
      </c>
      <c r="Q35" s="61">
        <f t="shared" si="3"/>
        <v>5446941766.323101</v>
      </c>
      <c r="R35" s="62">
        <f t="shared" si="4"/>
        <v>4846246487.2430992</v>
      </c>
      <c r="S35" s="51">
        <v>26</v>
      </c>
    </row>
    <row r="36" spans="1:19" ht="18" customHeight="1">
      <c r="A36" s="51">
        <v>27</v>
      </c>
      <c r="B36" s="55" t="s">
        <v>49</v>
      </c>
      <c r="C36" s="63">
        <v>20</v>
      </c>
      <c r="D36" s="57">
        <v>3272582723.8084002</v>
      </c>
      <c r="E36" s="57">
        <v>0</v>
      </c>
      <c r="F36" s="58">
        <f t="shared" si="1"/>
        <v>3272582723.8084002</v>
      </c>
      <c r="G36" s="59">
        <v>76473042.120000005</v>
      </c>
      <c r="H36" s="59">
        <v>0</v>
      </c>
      <c r="I36" s="57">
        <v>1133331119.97</v>
      </c>
      <c r="J36" s="60">
        <f t="shared" si="2"/>
        <v>2062778561.7184002</v>
      </c>
      <c r="K36" s="58">
        <v>28821963.969700001</v>
      </c>
      <c r="L36" s="58">
        <v>284766623.38</v>
      </c>
      <c r="M36" s="58">
        <v>1583161.03</v>
      </c>
      <c r="N36" s="60">
        <v>902059036.57990003</v>
      </c>
      <c r="O36" s="61">
        <v>0</v>
      </c>
      <c r="P36" s="61">
        <f t="shared" si="5"/>
        <v>902059036.57990003</v>
      </c>
      <c r="Q36" s="61">
        <f t="shared" si="3"/>
        <v>4489813508.7680006</v>
      </c>
      <c r="R36" s="62">
        <f t="shared" si="4"/>
        <v>3280009346.6780005</v>
      </c>
      <c r="S36" s="51">
        <v>27</v>
      </c>
    </row>
    <row r="37" spans="1:19" ht="18" customHeight="1">
      <c r="A37" s="51">
        <v>28</v>
      </c>
      <c r="B37" s="55" t="s">
        <v>50</v>
      </c>
      <c r="C37" s="63">
        <v>18</v>
      </c>
      <c r="D37" s="57">
        <v>3279066076.6918998</v>
      </c>
      <c r="E37" s="57">
        <v>1467432074.4073</v>
      </c>
      <c r="F37" s="58">
        <f t="shared" si="1"/>
        <v>4746498151.0991993</v>
      </c>
      <c r="G37" s="59">
        <v>72143277.430000007</v>
      </c>
      <c r="H37" s="59">
        <v>307710850.69999999</v>
      </c>
      <c r="I37" s="57">
        <v>230223815.91999999</v>
      </c>
      <c r="J37" s="60">
        <f t="shared" si="2"/>
        <v>4136420207.0491991</v>
      </c>
      <c r="K37" s="58">
        <v>28879063.508200001</v>
      </c>
      <c r="L37" s="58">
        <f>221301715.81+250141225.61+27982098.96</f>
        <v>499425040.38</v>
      </c>
      <c r="M37" s="58">
        <v>2562438.1</v>
      </c>
      <c r="N37" s="60">
        <v>830254842.87880003</v>
      </c>
      <c r="O37" s="61">
        <v>0</v>
      </c>
      <c r="P37" s="61">
        <f t="shared" si="5"/>
        <v>830254842.87880003</v>
      </c>
      <c r="Q37" s="61">
        <f t="shared" si="3"/>
        <v>6107619535.9661999</v>
      </c>
      <c r="R37" s="62">
        <f t="shared" si="4"/>
        <v>5497541591.9161997</v>
      </c>
      <c r="S37" s="51">
        <v>28</v>
      </c>
    </row>
    <row r="38" spans="1:19" ht="18" customHeight="1">
      <c r="A38" s="51">
        <v>29</v>
      </c>
      <c r="B38" s="55" t="s">
        <v>51</v>
      </c>
      <c r="C38" s="63">
        <v>30</v>
      </c>
      <c r="D38" s="57">
        <v>3212589777.6279998</v>
      </c>
      <c r="E38" s="57">
        <v>0</v>
      </c>
      <c r="F38" s="58">
        <f t="shared" si="1"/>
        <v>3212589777.6279998</v>
      </c>
      <c r="G38" s="59">
        <v>105738293.95999999</v>
      </c>
      <c r="H38" s="59">
        <v>945881467</v>
      </c>
      <c r="I38" s="57">
        <v>1375047323.53</v>
      </c>
      <c r="J38" s="60">
        <f t="shared" si="2"/>
        <v>785922693.13799977</v>
      </c>
      <c r="K38" s="58">
        <v>28293600.0812</v>
      </c>
      <c r="L38" s="58">
        <v>279546285.14999998</v>
      </c>
      <c r="M38" s="58">
        <v>1554138.54</v>
      </c>
      <c r="N38" s="60">
        <v>829959567.79949999</v>
      </c>
      <c r="O38" s="61">
        <v>0</v>
      </c>
      <c r="P38" s="61">
        <f t="shared" si="5"/>
        <v>829959567.79949999</v>
      </c>
      <c r="Q38" s="61">
        <f t="shared" si="3"/>
        <v>4351943369.1987</v>
      </c>
      <c r="R38" s="62">
        <f t="shared" si="4"/>
        <v>1925276284.7086997</v>
      </c>
      <c r="S38" s="51">
        <v>29</v>
      </c>
    </row>
    <row r="39" spans="1:19" ht="18" customHeight="1">
      <c r="A39" s="51">
        <v>30</v>
      </c>
      <c r="B39" s="55" t="s">
        <v>52</v>
      </c>
      <c r="C39" s="63">
        <v>33</v>
      </c>
      <c r="D39" s="57">
        <v>3950854216.5664001</v>
      </c>
      <c r="E39" s="57">
        <v>0</v>
      </c>
      <c r="F39" s="58">
        <f t="shared" si="1"/>
        <v>3950854216.5664001</v>
      </c>
      <c r="G39" s="59">
        <v>129931487.51000001</v>
      </c>
      <c r="H39" s="59">
        <v>99912935</v>
      </c>
      <c r="I39" s="57">
        <v>456465659.18000001</v>
      </c>
      <c r="J39" s="60">
        <f t="shared" si="2"/>
        <v>3264544134.8764</v>
      </c>
      <c r="K39" s="58">
        <v>34795568.970899999</v>
      </c>
      <c r="L39" s="58">
        <v>343787005.45999998</v>
      </c>
      <c r="M39" s="58">
        <v>1911285.04</v>
      </c>
      <c r="N39" s="60">
        <v>1248442579.4323001</v>
      </c>
      <c r="O39" s="61">
        <v>0</v>
      </c>
      <c r="P39" s="61">
        <f t="shared" si="5"/>
        <v>1248442579.4323001</v>
      </c>
      <c r="Q39" s="61">
        <f t="shared" si="3"/>
        <v>5579790655.4696007</v>
      </c>
      <c r="R39" s="62">
        <f t="shared" si="4"/>
        <v>4893480573.7796001</v>
      </c>
      <c r="S39" s="51">
        <v>30</v>
      </c>
    </row>
    <row r="40" spans="1:19" ht="18" customHeight="1">
      <c r="A40" s="51">
        <v>31</v>
      </c>
      <c r="B40" s="55" t="s">
        <v>53</v>
      </c>
      <c r="C40" s="63">
        <v>17</v>
      </c>
      <c r="D40" s="57">
        <v>3678375471.6286001</v>
      </c>
      <c r="E40" s="57">
        <v>0</v>
      </c>
      <c r="F40" s="58">
        <f t="shared" si="1"/>
        <v>3678375471.6286001</v>
      </c>
      <c r="G40" s="59">
        <v>23153960.870000001</v>
      </c>
      <c r="H40" s="59">
        <v>609914612.08000004</v>
      </c>
      <c r="I40" s="57">
        <v>519359488.18000001</v>
      </c>
      <c r="J40" s="60">
        <f t="shared" si="2"/>
        <v>2525947410.4986005</v>
      </c>
      <c r="K40" s="58">
        <v>32395821.361200001</v>
      </c>
      <c r="L40" s="58">
        <v>320077031.19999999</v>
      </c>
      <c r="M40" s="58">
        <v>1779469.36</v>
      </c>
      <c r="N40" s="60">
        <v>807906867.35819995</v>
      </c>
      <c r="O40" s="61">
        <v>0</v>
      </c>
      <c r="P40" s="61">
        <f t="shared" si="5"/>
        <v>807906867.35819995</v>
      </c>
      <c r="Q40" s="61">
        <f t="shared" si="3"/>
        <v>4840534660.908</v>
      </c>
      <c r="R40" s="62">
        <f t="shared" si="4"/>
        <v>3688106599.7780004</v>
      </c>
      <c r="S40" s="51">
        <v>31</v>
      </c>
    </row>
    <row r="41" spans="1:19" ht="18" customHeight="1">
      <c r="A41" s="51">
        <v>32</v>
      </c>
      <c r="B41" s="55" t="s">
        <v>54</v>
      </c>
      <c r="C41" s="63">
        <v>23</v>
      </c>
      <c r="D41" s="57">
        <v>3798891472.5795999</v>
      </c>
      <c r="E41" s="57">
        <v>9348469836.7469997</v>
      </c>
      <c r="F41" s="58">
        <f t="shared" si="1"/>
        <v>13147361309.326599</v>
      </c>
      <c r="G41" s="59">
        <v>57270901.289999999</v>
      </c>
      <c r="H41" s="59">
        <v>0</v>
      </c>
      <c r="I41" s="57">
        <v>871709869.48000002</v>
      </c>
      <c r="J41" s="60">
        <f t="shared" si="2"/>
        <v>12218380538.556599</v>
      </c>
      <c r="K41" s="58">
        <v>33457217.8576</v>
      </c>
      <c r="L41" s="58">
        <f>643102697.82+782228571.47+83236197.52</f>
        <v>1508567466.8099999</v>
      </c>
      <c r="M41" s="58">
        <v>7717309.0700000003</v>
      </c>
      <c r="N41" s="60">
        <v>1156080250.3361001</v>
      </c>
      <c r="O41" s="61">
        <v>0</v>
      </c>
      <c r="P41" s="61">
        <f t="shared" si="5"/>
        <v>1156080250.3361001</v>
      </c>
      <c r="Q41" s="61">
        <f t="shared" si="3"/>
        <v>15853183553.400297</v>
      </c>
      <c r="R41" s="62">
        <f t="shared" si="4"/>
        <v>14924202782.630297</v>
      </c>
      <c r="S41" s="51">
        <v>32</v>
      </c>
    </row>
    <row r="42" spans="1:19" ht="18" customHeight="1">
      <c r="A42" s="51">
        <v>33</v>
      </c>
      <c r="B42" s="55" t="s">
        <v>55</v>
      </c>
      <c r="C42" s="63">
        <v>23</v>
      </c>
      <c r="D42" s="57">
        <v>3882122211.2814002</v>
      </c>
      <c r="E42" s="57">
        <v>0</v>
      </c>
      <c r="F42" s="58">
        <f t="shared" si="1"/>
        <v>3882122211.2814002</v>
      </c>
      <c r="G42" s="59">
        <v>39134398.350000001</v>
      </c>
      <c r="H42" s="59">
        <v>0</v>
      </c>
      <c r="I42" s="57">
        <v>276184462.77999997</v>
      </c>
      <c r="J42" s="60">
        <f t="shared" si="2"/>
        <v>3566803350.1514006</v>
      </c>
      <c r="K42" s="58">
        <v>34190239.313299999</v>
      </c>
      <c r="L42" s="58">
        <v>337806230.42000002</v>
      </c>
      <c r="M42" s="58">
        <v>1878034.9</v>
      </c>
      <c r="N42" s="60">
        <v>835281253.4971</v>
      </c>
      <c r="O42" s="61">
        <v>0</v>
      </c>
      <c r="P42" s="61">
        <f t="shared" si="5"/>
        <v>835281253.4971</v>
      </c>
      <c r="Q42" s="61">
        <f t="shared" si="3"/>
        <v>5091277969.4118004</v>
      </c>
      <c r="R42" s="62">
        <f t="shared" si="4"/>
        <v>4775959108.2818012</v>
      </c>
      <c r="S42" s="51">
        <v>33</v>
      </c>
    </row>
    <row r="43" spans="1:19" ht="18" customHeight="1">
      <c r="A43" s="51">
        <v>34</v>
      </c>
      <c r="B43" s="55" t="s">
        <v>56</v>
      </c>
      <c r="C43" s="63">
        <v>16</v>
      </c>
      <c r="D43" s="57">
        <v>3393137011.2793002</v>
      </c>
      <c r="E43" s="57">
        <v>0</v>
      </c>
      <c r="F43" s="58">
        <f t="shared" si="1"/>
        <v>3393137011.2793002</v>
      </c>
      <c r="G43" s="59">
        <v>23639373.920000002</v>
      </c>
      <c r="H43" s="59">
        <v>0</v>
      </c>
      <c r="I43" s="57">
        <v>354983319.76999998</v>
      </c>
      <c r="J43" s="60">
        <f t="shared" si="2"/>
        <v>3014514317.5893002</v>
      </c>
      <c r="K43" s="58">
        <v>29883697.659299999</v>
      </c>
      <c r="L43" s="58">
        <v>295256759.24000001</v>
      </c>
      <c r="M43" s="58">
        <v>1641480.97</v>
      </c>
      <c r="N43" s="60">
        <v>741321010.91219997</v>
      </c>
      <c r="O43" s="61">
        <v>0</v>
      </c>
      <c r="P43" s="61">
        <f t="shared" si="5"/>
        <v>741321010.91219997</v>
      </c>
      <c r="Q43" s="61">
        <f t="shared" si="3"/>
        <v>4461239960.0608006</v>
      </c>
      <c r="R43" s="62">
        <f t="shared" si="4"/>
        <v>4082617266.3707995</v>
      </c>
      <c r="S43" s="51">
        <v>34</v>
      </c>
    </row>
    <row r="44" spans="1:19" ht="18" customHeight="1">
      <c r="A44" s="51">
        <v>35</v>
      </c>
      <c r="B44" s="55" t="s">
        <v>57</v>
      </c>
      <c r="C44" s="63">
        <v>17</v>
      </c>
      <c r="D44" s="57">
        <v>3497888683.3642998</v>
      </c>
      <c r="E44" s="57">
        <v>0</v>
      </c>
      <c r="F44" s="58">
        <f t="shared" si="1"/>
        <v>3497888683.3642998</v>
      </c>
      <c r="G44" s="59">
        <v>36710724.210000001</v>
      </c>
      <c r="H44" s="59">
        <v>0</v>
      </c>
      <c r="I44" s="57">
        <v>89972595.590000004</v>
      </c>
      <c r="J44" s="60">
        <f t="shared" si="2"/>
        <v>3371205363.5642996</v>
      </c>
      <c r="K44" s="58">
        <v>30806256.131700002</v>
      </c>
      <c r="L44" s="58">
        <v>304371816.81999999</v>
      </c>
      <c r="M44" s="58">
        <v>1692156.17</v>
      </c>
      <c r="N44" s="60">
        <v>741890706.3211</v>
      </c>
      <c r="O44" s="61">
        <v>0</v>
      </c>
      <c r="P44" s="61">
        <f t="shared" si="5"/>
        <v>741890706.3211</v>
      </c>
      <c r="Q44" s="61">
        <f t="shared" si="3"/>
        <v>4576649618.8071003</v>
      </c>
      <c r="R44" s="62">
        <f t="shared" si="4"/>
        <v>4449966299.0071001</v>
      </c>
      <c r="S44" s="51">
        <v>35</v>
      </c>
    </row>
    <row r="45" spans="1:19" ht="18" customHeight="1" thickBot="1">
      <c r="A45" s="51">
        <v>36</v>
      </c>
      <c r="B45" s="55" t="s">
        <v>58</v>
      </c>
      <c r="C45" s="63">
        <v>14</v>
      </c>
      <c r="D45" s="57">
        <v>3505338164.8951001</v>
      </c>
      <c r="E45" s="57">
        <v>0</v>
      </c>
      <c r="F45" s="58">
        <f t="shared" si="1"/>
        <v>3505338164.8951001</v>
      </c>
      <c r="G45" s="59">
        <v>27705126.170000002</v>
      </c>
      <c r="H45" s="59">
        <v>488822936.86000001</v>
      </c>
      <c r="I45" s="57">
        <v>518487915.94999999</v>
      </c>
      <c r="J45" s="60">
        <f t="shared" si="2"/>
        <v>2470322185.9151001</v>
      </c>
      <c r="K45" s="58">
        <v>30871864.462000001</v>
      </c>
      <c r="L45" s="58">
        <v>305020039.91000003</v>
      </c>
      <c r="M45" s="58">
        <v>1695759.96</v>
      </c>
      <c r="N45" s="60">
        <v>796064467.18789995</v>
      </c>
      <c r="O45" s="61">
        <v>0</v>
      </c>
      <c r="P45" s="61">
        <f t="shared" si="5"/>
        <v>796064467.18789995</v>
      </c>
      <c r="Q45" s="61">
        <f t="shared" si="3"/>
        <v>4638990296.415</v>
      </c>
      <c r="R45" s="62">
        <f t="shared" si="4"/>
        <v>3603974317.4349999</v>
      </c>
      <c r="S45" s="51">
        <v>36</v>
      </c>
    </row>
    <row r="46" spans="1:19" ht="18" customHeight="1" thickTop="1" thickBot="1">
      <c r="A46" s="51"/>
      <c r="B46" s="117" t="s">
        <v>877</v>
      </c>
      <c r="C46" s="118"/>
      <c r="D46" s="64">
        <f>SUM(D10:D45)</f>
        <v>133575638406.82661</v>
      </c>
      <c r="E46" s="64">
        <f t="shared" ref="E46:Q46" si="6">SUM(E10:E45)</f>
        <v>52562231824.476494</v>
      </c>
      <c r="F46" s="64">
        <f t="shared" si="6"/>
        <v>186137870231.3031</v>
      </c>
      <c r="G46" s="64">
        <f t="shared" si="6"/>
        <v>3140306687.8400002</v>
      </c>
      <c r="H46" s="64">
        <f t="shared" si="6"/>
        <v>6770803233.1899986</v>
      </c>
      <c r="I46" s="64">
        <f t="shared" si="6"/>
        <v>17271488479.0191</v>
      </c>
      <c r="J46" s="64">
        <f t="shared" si="6"/>
        <v>158955271831.25397</v>
      </c>
      <c r="K46" s="64">
        <f t="shared" si="6"/>
        <v>1176414032.0672998</v>
      </c>
      <c r="L46" s="64">
        <f>SUM(L10:L45)</f>
        <v>18123199999.719997</v>
      </c>
      <c r="M46" s="64">
        <f t="shared" si="6"/>
        <v>98623270.610000014</v>
      </c>
      <c r="N46" s="64">
        <f t="shared" si="6"/>
        <v>37994365409.419899</v>
      </c>
      <c r="O46" s="64">
        <f>SUM(O10:O45)</f>
        <v>1000000000</v>
      </c>
      <c r="P46" s="64">
        <f t="shared" si="6"/>
        <v>36994365409.419899</v>
      </c>
      <c r="Q46" s="64">
        <f t="shared" si="6"/>
        <v>243530472943.1203</v>
      </c>
      <c r="R46" s="64">
        <f>SUM(R10:R45)</f>
        <v>215347874543.07117</v>
      </c>
      <c r="S46" s="43"/>
    </row>
    <row r="47" spans="1:19" ht="13.3" thickTop="1">
      <c r="A47" s="43"/>
      <c r="B47" s="43" t="s">
        <v>16</v>
      </c>
      <c r="C47" s="43"/>
      <c r="D47" s="43"/>
      <c r="E47" s="43"/>
      <c r="F47" s="43"/>
      <c r="G47" s="43"/>
      <c r="H47" s="43"/>
      <c r="I47" s="44"/>
      <c r="J47" s="44"/>
      <c r="K47" s="44"/>
      <c r="L47" s="44"/>
      <c r="M47" s="45"/>
      <c r="N47" s="65"/>
      <c r="O47" s="65"/>
      <c r="P47" s="65"/>
      <c r="Q47" s="43"/>
      <c r="R47" s="43"/>
      <c r="S47" s="43"/>
    </row>
    <row r="48" spans="1:19" ht="12.9">
      <c r="A48" s="43"/>
      <c r="B48" s="43" t="s">
        <v>916</v>
      </c>
      <c r="C48" s="43"/>
      <c r="D48" s="43"/>
      <c r="E48" s="43"/>
      <c r="F48" s="43"/>
      <c r="G48" s="43"/>
      <c r="H48" s="43"/>
      <c r="I48" s="45"/>
      <c r="J48" s="44"/>
      <c r="K48" s="44"/>
      <c r="L48" s="44"/>
      <c r="M48" s="43"/>
      <c r="N48" s="43"/>
      <c r="O48" s="43"/>
      <c r="P48" s="43"/>
      <c r="Q48" s="43"/>
      <c r="R48" s="45"/>
      <c r="S48" s="43"/>
    </row>
    <row r="49" spans="1:19" ht="12.9">
      <c r="A49" s="43"/>
      <c r="B49" s="43"/>
      <c r="C49" s="66" t="s">
        <v>21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5"/>
      <c r="S49" s="43"/>
    </row>
    <row r="50" spans="1:19" ht="12.9">
      <c r="A50" s="43"/>
      <c r="B50" s="43"/>
      <c r="C50" s="66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ht="12.9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ht="12.9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3"/>
      <c r="M52" s="43"/>
      <c r="N52" s="43"/>
      <c r="O52" s="43"/>
      <c r="P52" s="43"/>
      <c r="Q52" s="43"/>
      <c r="R52" s="43"/>
      <c r="S52" s="43"/>
    </row>
    <row r="53" spans="1:19" ht="20.149999999999999">
      <c r="A53" s="67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ht="12.9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</sheetData>
  <mergeCells count="21">
    <mergeCell ref="S7:S8"/>
    <mergeCell ref="D5:R5"/>
    <mergeCell ref="J7:J8"/>
    <mergeCell ref="N7:N8"/>
    <mergeCell ref="Q7:Q8"/>
    <mergeCell ref="R7:R8"/>
    <mergeCell ref="K7:K8"/>
    <mergeCell ref="L7:L8"/>
    <mergeCell ref="A2:R2"/>
    <mergeCell ref="B46:C46"/>
    <mergeCell ref="G7:I7"/>
    <mergeCell ref="F7:F8"/>
    <mergeCell ref="E7:E8"/>
    <mergeCell ref="D7:D8"/>
    <mergeCell ref="C7:C8"/>
    <mergeCell ref="B7:B8"/>
    <mergeCell ref="O7:O8"/>
    <mergeCell ref="P7:P8"/>
    <mergeCell ref="M7:M8"/>
    <mergeCell ref="A4:R4"/>
    <mergeCell ref="A7:A8"/>
  </mergeCells>
  <phoneticPr fontId="2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415"/>
  <sheetViews>
    <sheetView topLeftCell="B4" workbookViewId="0">
      <pane xSplit="3" ySplit="3" topLeftCell="E412" activePane="bottomRight" state="frozen"/>
      <selection activeCell="B4" sqref="B4"/>
      <selection pane="topRight" activeCell="E4" sqref="E4"/>
      <selection pane="bottomLeft" activeCell="B7" sqref="B7"/>
      <selection pane="bottomRight" activeCell="B4" sqref="B4:W4"/>
    </sheetView>
  </sheetViews>
  <sheetFormatPr defaultColWidth="9.15234375" defaultRowHeight="12.9"/>
  <cols>
    <col min="1" max="1" width="9.3046875" style="43" bestFit="1" customWidth="1"/>
    <col min="2" max="2" width="13.84375" style="43" bestFit="1" customWidth="1"/>
    <col min="3" max="3" width="6.15234375" style="43" customWidth="1"/>
    <col min="4" max="4" width="23.84375" style="43" bestFit="1" customWidth="1"/>
    <col min="5" max="6" width="17.15234375" style="43" customWidth="1"/>
    <col min="7" max="7" width="19.84375" style="43" customWidth="1"/>
    <col min="8" max="9" width="22" style="43" customWidth="1"/>
    <col min="10" max="10" width="18.3828125" style="43" customWidth="1"/>
    <col min="11" max="11" width="19.69140625" style="43" bestFit="1" customWidth="1"/>
    <col min="12" max="12" width="0.69140625" style="43" customWidth="1"/>
    <col min="13" max="13" width="4.69140625" style="98" customWidth="1"/>
    <col min="14" max="14" width="13" style="43" customWidth="1"/>
    <col min="15" max="15" width="9.3828125" style="43" bestFit="1" customWidth="1"/>
    <col min="16" max="16" width="22.3046875" style="43" customWidth="1"/>
    <col min="17" max="18" width="18.69140625" style="43" customWidth="1"/>
    <col min="19" max="21" width="21.84375" style="43" customWidth="1"/>
    <col min="22" max="22" width="18.69140625" style="43" customWidth="1"/>
    <col min="23" max="23" width="22.15234375" style="43" bestFit="1" customWidth="1"/>
    <col min="24" max="16384" width="9.15234375" style="43"/>
  </cols>
  <sheetData>
    <row r="1" spans="1:23" ht="24.9">
      <c r="A1" s="130" t="s">
        <v>19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3" ht="24.9" hidden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18">
      <c r="L3" s="21" t="s">
        <v>14</v>
      </c>
    </row>
    <row r="4" spans="1:23" ht="45" customHeight="1">
      <c r="B4" s="131" t="s">
        <v>917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23">
      <c r="L5" s="98">
        <v>0</v>
      </c>
    </row>
    <row r="6" spans="1:23" ht="91.5" customHeight="1">
      <c r="A6" s="99" t="s">
        <v>0</v>
      </c>
      <c r="B6" s="52" t="s">
        <v>7</v>
      </c>
      <c r="C6" s="52" t="s">
        <v>0</v>
      </c>
      <c r="D6" s="52" t="s">
        <v>8</v>
      </c>
      <c r="E6" s="52" t="s">
        <v>5</v>
      </c>
      <c r="F6" s="52" t="s">
        <v>878</v>
      </c>
      <c r="G6" s="52" t="s">
        <v>22</v>
      </c>
      <c r="H6" s="52" t="s">
        <v>912</v>
      </c>
      <c r="I6" s="109" t="s">
        <v>913</v>
      </c>
      <c r="J6" s="52" t="s">
        <v>9</v>
      </c>
      <c r="K6" s="52" t="s">
        <v>15</v>
      </c>
      <c r="L6" s="100"/>
      <c r="M6" s="101"/>
      <c r="N6" s="52" t="s">
        <v>7</v>
      </c>
      <c r="O6" s="52" t="s">
        <v>0</v>
      </c>
      <c r="P6" s="52" t="s">
        <v>8</v>
      </c>
      <c r="Q6" s="52" t="s">
        <v>5</v>
      </c>
      <c r="R6" s="52" t="s">
        <v>878</v>
      </c>
      <c r="S6" s="52" t="s">
        <v>22</v>
      </c>
      <c r="T6" s="52" t="s">
        <v>912</v>
      </c>
      <c r="U6" s="52" t="s">
        <v>913</v>
      </c>
      <c r="V6" s="52" t="s">
        <v>9</v>
      </c>
      <c r="W6" s="52" t="s">
        <v>15</v>
      </c>
    </row>
    <row r="7" spans="1:23" ht="12.75" customHeight="1">
      <c r="A7" s="51"/>
      <c r="B7" s="51"/>
      <c r="C7" s="51"/>
      <c r="D7" s="51"/>
      <c r="E7" s="53" t="s">
        <v>4</v>
      </c>
      <c r="F7" s="53" t="s">
        <v>4</v>
      </c>
      <c r="G7" s="53" t="s">
        <v>4</v>
      </c>
      <c r="H7" s="53" t="s">
        <v>4</v>
      </c>
      <c r="I7" s="53" t="s">
        <v>4</v>
      </c>
      <c r="J7" s="53" t="s">
        <v>4</v>
      </c>
      <c r="K7" s="53" t="s">
        <v>4</v>
      </c>
      <c r="L7" s="100"/>
      <c r="M7" s="101"/>
      <c r="N7" s="53"/>
      <c r="O7" s="53"/>
      <c r="P7" s="53"/>
      <c r="Q7" s="53" t="s">
        <v>4</v>
      </c>
      <c r="R7" s="53" t="s">
        <v>4</v>
      </c>
      <c r="S7" s="53" t="s">
        <v>4</v>
      </c>
      <c r="T7" s="53" t="s">
        <v>4</v>
      </c>
      <c r="U7" s="53" t="s">
        <v>4</v>
      </c>
      <c r="V7" s="53" t="s">
        <v>4</v>
      </c>
      <c r="W7" s="53" t="s">
        <v>4</v>
      </c>
    </row>
    <row r="8" spans="1:23" ht="25" customHeight="1">
      <c r="A8" s="136">
        <v>1</v>
      </c>
      <c r="B8" s="132" t="s">
        <v>23</v>
      </c>
      <c r="C8" s="51">
        <v>1</v>
      </c>
      <c r="D8" s="57" t="s">
        <v>62</v>
      </c>
      <c r="E8" s="57">
        <v>109505647.7554</v>
      </c>
      <c r="F8" s="57">
        <v>0</v>
      </c>
      <c r="G8" s="57">
        <v>52975.001199999999</v>
      </c>
      <c r="H8" s="57">
        <v>964427.21250000002</v>
      </c>
      <c r="I8" s="57">
        <v>9528728.8923000004</v>
      </c>
      <c r="J8" s="57">
        <v>23782133.608199999</v>
      </c>
      <c r="K8" s="58">
        <f>E8+F8+G8+H8+I8+J8</f>
        <v>143833912.46960002</v>
      </c>
      <c r="L8" s="100"/>
      <c r="M8" s="135">
        <v>19</v>
      </c>
      <c r="N8" s="132" t="s">
        <v>41</v>
      </c>
      <c r="O8" s="102">
        <v>26</v>
      </c>
      <c r="P8" s="57" t="s">
        <v>443</v>
      </c>
      <c r="Q8" s="57">
        <v>115926233.3928</v>
      </c>
      <c r="R8" s="57">
        <v>0</v>
      </c>
      <c r="S8" s="57">
        <v>56081.055800000002</v>
      </c>
      <c r="T8" s="57">
        <v>1020973.9536</v>
      </c>
      <c r="U8" s="57">
        <v>10087421.718800001</v>
      </c>
      <c r="V8" s="57">
        <v>25318937.140700001</v>
      </c>
      <c r="W8" s="58">
        <f>Q8+R8+S8+T8+U8+V8</f>
        <v>152409647.26170003</v>
      </c>
    </row>
    <row r="9" spans="1:23" ht="25" customHeight="1">
      <c r="A9" s="136"/>
      <c r="B9" s="133"/>
      <c r="C9" s="51">
        <v>2</v>
      </c>
      <c r="D9" s="57" t="s">
        <v>63</v>
      </c>
      <c r="E9" s="57">
        <v>182695907.889</v>
      </c>
      <c r="F9" s="57">
        <v>0</v>
      </c>
      <c r="G9" s="57">
        <v>88381.888300000006</v>
      </c>
      <c r="H9" s="57">
        <v>1609021.1673999999</v>
      </c>
      <c r="I9" s="57">
        <v>15897442.841399999</v>
      </c>
      <c r="J9" s="57">
        <v>41815615.806299999</v>
      </c>
      <c r="K9" s="58">
        <f t="shared" ref="K9:K72" si="0">E9+F9+G9+H9+I9+J9</f>
        <v>242106369.59240001</v>
      </c>
      <c r="L9" s="100"/>
      <c r="M9" s="135"/>
      <c r="N9" s="133"/>
      <c r="O9" s="102">
        <v>27</v>
      </c>
      <c r="P9" s="57" t="s">
        <v>444</v>
      </c>
      <c r="Q9" s="57">
        <v>113530466.80589999</v>
      </c>
      <c r="R9" s="57">
        <v>0</v>
      </c>
      <c r="S9" s="57">
        <v>54922.067799999997</v>
      </c>
      <c r="T9" s="57">
        <v>999874.19720000005</v>
      </c>
      <c r="U9" s="57">
        <v>9878952.0119000003</v>
      </c>
      <c r="V9" s="57">
        <v>27233246.078000002</v>
      </c>
      <c r="W9" s="58">
        <f t="shared" ref="W9:W72" si="1">Q9+R9+S9+T9+U9+V9</f>
        <v>151697461.16080001</v>
      </c>
    </row>
    <row r="10" spans="1:23" ht="25" customHeight="1">
      <c r="A10" s="136"/>
      <c r="B10" s="133"/>
      <c r="C10" s="51">
        <v>3</v>
      </c>
      <c r="D10" s="57" t="s">
        <v>64</v>
      </c>
      <c r="E10" s="57">
        <v>128546685.9936</v>
      </c>
      <c r="F10" s="57">
        <v>0</v>
      </c>
      <c r="G10" s="57">
        <v>62186.389300000003</v>
      </c>
      <c r="H10" s="57">
        <v>1132123.5443</v>
      </c>
      <c r="I10" s="57">
        <v>11185601.345100001</v>
      </c>
      <c r="J10" s="57">
        <v>27357205.1602</v>
      </c>
      <c r="K10" s="58">
        <f t="shared" si="0"/>
        <v>168283802.4325</v>
      </c>
      <c r="L10" s="100"/>
      <c r="M10" s="135"/>
      <c r="N10" s="133"/>
      <c r="O10" s="102">
        <v>28</v>
      </c>
      <c r="P10" s="57" t="s">
        <v>445</v>
      </c>
      <c r="Q10" s="57">
        <v>113633237.1375</v>
      </c>
      <c r="R10" s="57">
        <v>0</v>
      </c>
      <c r="S10" s="57">
        <v>54971.784500000002</v>
      </c>
      <c r="T10" s="57">
        <v>1000779.3058</v>
      </c>
      <c r="U10" s="57">
        <v>9887894.6613999996</v>
      </c>
      <c r="V10" s="57">
        <v>26778481.563200001</v>
      </c>
      <c r="W10" s="58">
        <f t="shared" si="1"/>
        <v>151355364.45240003</v>
      </c>
    </row>
    <row r="11" spans="1:23" ht="25" customHeight="1">
      <c r="A11" s="136"/>
      <c r="B11" s="133"/>
      <c r="C11" s="51">
        <v>4</v>
      </c>
      <c r="D11" s="57" t="s">
        <v>65</v>
      </c>
      <c r="E11" s="57">
        <v>130975150.6679</v>
      </c>
      <c r="F11" s="57">
        <v>0</v>
      </c>
      <c r="G11" s="57">
        <v>63361.195500000002</v>
      </c>
      <c r="H11" s="57">
        <v>1153511.2760000001</v>
      </c>
      <c r="I11" s="57">
        <v>11396916.304500001</v>
      </c>
      <c r="J11" s="57">
        <v>28605840.995999999</v>
      </c>
      <c r="K11" s="58">
        <f t="shared" si="0"/>
        <v>172194780.43989998</v>
      </c>
      <c r="L11" s="100"/>
      <c r="M11" s="135"/>
      <c r="N11" s="133"/>
      <c r="O11" s="102">
        <v>29</v>
      </c>
      <c r="P11" s="57" t="s">
        <v>446</v>
      </c>
      <c r="Q11" s="57">
        <v>134674243.59509999</v>
      </c>
      <c r="R11" s="57">
        <v>0</v>
      </c>
      <c r="S11" s="57">
        <v>65150.687299999998</v>
      </c>
      <c r="T11" s="57">
        <v>1186089.558</v>
      </c>
      <c r="U11" s="57">
        <v>11718796.0831</v>
      </c>
      <c r="V11" s="57">
        <v>31667912.626800001</v>
      </c>
      <c r="W11" s="58">
        <f t="shared" si="1"/>
        <v>179312192.55029997</v>
      </c>
    </row>
    <row r="12" spans="1:23" ht="25" customHeight="1">
      <c r="A12" s="136"/>
      <c r="B12" s="133"/>
      <c r="C12" s="51">
        <v>5</v>
      </c>
      <c r="D12" s="57" t="s">
        <v>66</v>
      </c>
      <c r="E12" s="57">
        <v>119213038.73190001</v>
      </c>
      <c r="F12" s="57">
        <v>0</v>
      </c>
      <c r="G12" s="57">
        <v>57671.097300000001</v>
      </c>
      <c r="H12" s="57">
        <v>1049921.1776000001</v>
      </c>
      <c r="I12" s="57">
        <v>10373425.9354</v>
      </c>
      <c r="J12" s="57">
        <v>25520989.4023</v>
      </c>
      <c r="K12" s="58">
        <f t="shared" si="0"/>
        <v>156215046.34450001</v>
      </c>
      <c r="L12" s="100"/>
      <c r="M12" s="135"/>
      <c r="N12" s="133"/>
      <c r="O12" s="102">
        <v>30</v>
      </c>
      <c r="P12" s="57" t="s">
        <v>447</v>
      </c>
      <c r="Q12" s="57">
        <v>135727797.19940001</v>
      </c>
      <c r="R12" s="57">
        <v>0</v>
      </c>
      <c r="S12" s="57">
        <v>65660.359599999996</v>
      </c>
      <c r="T12" s="57">
        <v>1195368.3101999999</v>
      </c>
      <c r="U12" s="57">
        <v>11810471.963500001</v>
      </c>
      <c r="V12" s="57">
        <v>31177407.6569</v>
      </c>
      <c r="W12" s="58">
        <f t="shared" si="1"/>
        <v>179976705.4896</v>
      </c>
    </row>
    <row r="13" spans="1:23" ht="25" customHeight="1">
      <c r="A13" s="136"/>
      <c r="B13" s="133"/>
      <c r="C13" s="51">
        <v>6</v>
      </c>
      <c r="D13" s="57" t="s">
        <v>67</v>
      </c>
      <c r="E13" s="57">
        <v>123116254.8636</v>
      </c>
      <c r="F13" s="57">
        <v>0</v>
      </c>
      <c r="G13" s="57">
        <v>59559.3367</v>
      </c>
      <c r="H13" s="57">
        <v>1084297.1931</v>
      </c>
      <c r="I13" s="57">
        <v>10713067.671599999</v>
      </c>
      <c r="J13" s="57">
        <v>26418262.932999998</v>
      </c>
      <c r="K13" s="58">
        <f t="shared" si="0"/>
        <v>161391441.998</v>
      </c>
      <c r="L13" s="100"/>
      <c r="M13" s="135"/>
      <c r="N13" s="133"/>
      <c r="O13" s="102">
        <v>31</v>
      </c>
      <c r="P13" s="57" t="s">
        <v>47</v>
      </c>
      <c r="Q13" s="57">
        <v>234669764.38730001</v>
      </c>
      <c r="R13" s="57">
        <v>0</v>
      </c>
      <c r="S13" s="57">
        <v>113525.0217</v>
      </c>
      <c r="T13" s="57">
        <v>2066760.1295</v>
      </c>
      <c r="U13" s="57">
        <v>20419993.031399999</v>
      </c>
      <c r="V13" s="57">
        <v>53002171.209600002</v>
      </c>
      <c r="W13" s="58">
        <f t="shared" si="1"/>
        <v>310272213.77950001</v>
      </c>
    </row>
    <row r="14" spans="1:23" ht="25" customHeight="1">
      <c r="A14" s="136"/>
      <c r="B14" s="133"/>
      <c r="C14" s="51">
        <v>7</v>
      </c>
      <c r="D14" s="57" t="s">
        <v>68</v>
      </c>
      <c r="E14" s="57">
        <v>119455743.3458</v>
      </c>
      <c r="F14" s="57">
        <v>0</v>
      </c>
      <c r="G14" s="57">
        <v>57788.509299999998</v>
      </c>
      <c r="H14" s="57">
        <v>1052058.7013999999</v>
      </c>
      <c r="I14" s="57">
        <v>10394545.0878</v>
      </c>
      <c r="J14" s="57">
        <v>25336814.903999999</v>
      </c>
      <c r="K14" s="58">
        <f t="shared" si="0"/>
        <v>156296950.54829997</v>
      </c>
      <c r="L14" s="100"/>
      <c r="M14" s="135"/>
      <c r="N14" s="133"/>
      <c r="O14" s="102">
        <v>32</v>
      </c>
      <c r="P14" s="57" t="s">
        <v>448</v>
      </c>
      <c r="Q14" s="57">
        <v>117540903.42730001</v>
      </c>
      <c r="R14" s="57">
        <v>0</v>
      </c>
      <c r="S14" s="57">
        <v>56862.176700000004</v>
      </c>
      <c r="T14" s="57">
        <v>1035194.5144</v>
      </c>
      <c r="U14" s="57">
        <v>10227923.631999999</v>
      </c>
      <c r="V14" s="57">
        <v>27281014.022799999</v>
      </c>
      <c r="W14" s="58">
        <f t="shared" si="1"/>
        <v>156141897.77320001</v>
      </c>
    </row>
    <row r="15" spans="1:23" ht="25" customHeight="1">
      <c r="A15" s="136"/>
      <c r="B15" s="133"/>
      <c r="C15" s="51">
        <v>8</v>
      </c>
      <c r="D15" s="57" t="s">
        <v>69</v>
      </c>
      <c r="E15" s="57">
        <v>116476798.5327</v>
      </c>
      <c r="F15" s="57">
        <v>0</v>
      </c>
      <c r="G15" s="57">
        <v>56347.4</v>
      </c>
      <c r="H15" s="57">
        <v>1025822.8358999999</v>
      </c>
      <c r="I15" s="57">
        <v>10135329.6219</v>
      </c>
      <c r="J15" s="57">
        <v>24178527.746599998</v>
      </c>
      <c r="K15" s="58">
        <f t="shared" si="0"/>
        <v>151872826.13710001</v>
      </c>
      <c r="L15" s="100"/>
      <c r="M15" s="135"/>
      <c r="N15" s="133"/>
      <c r="O15" s="102">
        <v>33</v>
      </c>
      <c r="P15" s="57" t="s">
        <v>449</v>
      </c>
      <c r="Q15" s="57">
        <v>116326829.1028</v>
      </c>
      <c r="R15" s="57">
        <v>0</v>
      </c>
      <c r="S15" s="57">
        <v>56274.85</v>
      </c>
      <c r="T15" s="57">
        <v>1024502.0402</v>
      </c>
      <c r="U15" s="57">
        <v>10122279.901900001</v>
      </c>
      <c r="V15" s="57">
        <v>24963926.687100001</v>
      </c>
      <c r="W15" s="58">
        <f t="shared" si="1"/>
        <v>152493812.58199999</v>
      </c>
    </row>
    <row r="16" spans="1:23" ht="25" customHeight="1">
      <c r="A16" s="136"/>
      <c r="B16" s="133"/>
      <c r="C16" s="51">
        <v>9</v>
      </c>
      <c r="D16" s="57" t="s">
        <v>70</v>
      </c>
      <c r="E16" s="57">
        <v>125661878.6912</v>
      </c>
      <c r="F16" s="57">
        <v>0</v>
      </c>
      <c r="G16" s="57">
        <v>60790.820399999997</v>
      </c>
      <c r="H16" s="57">
        <v>1106716.7572999999</v>
      </c>
      <c r="I16" s="57">
        <v>10934577.336300001</v>
      </c>
      <c r="J16" s="57">
        <v>26999344.590599999</v>
      </c>
      <c r="K16" s="58">
        <f t="shared" si="0"/>
        <v>164763308.19580001</v>
      </c>
      <c r="L16" s="100"/>
      <c r="M16" s="135"/>
      <c r="N16" s="133"/>
      <c r="O16" s="102">
        <v>34</v>
      </c>
      <c r="P16" s="57" t="s">
        <v>450</v>
      </c>
      <c r="Q16" s="57">
        <v>139246160.63960001</v>
      </c>
      <c r="R16" s="57">
        <v>0</v>
      </c>
      <c r="S16" s="57">
        <v>67362.420800000007</v>
      </c>
      <c r="T16" s="57">
        <v>1226354.8896000001</v>
      </c>
      <c r="U16" s="57">
        <v>12116625.409</v>
      </c>
      <c r="V16" s="57">
        <v>31972476.0266</v>
      </c>
      <c r="W16" s="58">
        <f t="shared" si="1"/>
        <v>184628979.38560003</v>
      </c>
    </row>
    <row r="17" spans="1:23" ht="25" customHeight="1">
      <c r="A17" s="136"/>
      <c r="B17" s="133"/>
      <c r="C17" s="51">
        <v>10</v>
      </c>
      <c r="D17" s="57" t="s">
        <v>71</v>
      </c>
      <c r="E17" s="57">
        <v>127521380.2582</v>
      </c>
      <c r="F17" s="57">
        <v>0</v>
      </c>
      <c r="G17" s="57">
        <v>61690.3822</v>
      </c>
      <c r="H17" s="57">
        <v>1123093.5739</v>
      </c>
      <c r="I17" s="57">
        <v>11096383.477499999</v>
      </c>
      <c r="J17" s="57">
        <v>27997512.2291</v>
      </c>
      <c r="K17" s="58">
        <f t="shared" si="0"/>
        <v>167800059.92089999</v>
      </c>
      <c r="L17" s="100"/>
      <c r="M17" s="135"/>
      <c r="N17" s="133"/>
      <c r="O17" s="102">
        <v>35</v>
      </c>
      <c r="P17" s="57" t="s">
        <v>451</v>
      </c>
      <c r="Q17" s="57">
        <v>114891503.89560001</v>
      </c>
      <c r="R17" s="57">
        <v>0</v>
      </c>
      <c r="S17" s="57">
        <v>55580.4899</v>
      </c>
      <c r="T17" s="57">
        <v>1011860.9872</v>
      </c>
      <c r="U17" s="57">
        <v>9997383.8344000001</v>
      </c>
      <c r="V17" s="57">
        <v>27005578.809</v>
      </c>
      <c r="W17" s="58">
        <f t="shared" si="1"/>
        <v>152961908.01609999</v>
      </c>
    </row>
    <row r="18" spans="1:23" ht="25" customHeight="1">
      <c r="A18" s="136"/>
      <c r="B18" s="133"/>
      <c r="C18" s="51">
        <v>11</v>
      </c>
      <c r="D18" s="57" t="s">
        <v>72</v>
      </c>
      <c r="E18" s="57">
        <v>139454829.5668</v>
      </c>
      <c r="F18" s="57">
        <v>0</v>
      </c>
      <c r="G18" s="57">
        <v>67463.367499999993</v>
      </c>
      <c r="H18" s="57">
        <v>1228192.6577000001</v>
      </c>
      <c r="I18" s="57">
        <v>12134782.9167</v>
      </c>
      <c r="J18" s="57">
        <v>31628845.071699999</v>
      </c>
      <c r="K18" s="58">
        <f t="shared" si="0"/>
        <v>184514113.58040002</v>
      </c>
      <c r="L18" s="100"/>
      <c r="M18" s="135"/>
      <c r="N18" s="133"/>
      <c r="O18" s="102">
        <v>36</v>
      </c>
      <c r="P18" s="57" t="s">
        <v>452</v>
      </c>
      <c r="Q18" s="57">
        <v>145416200.87779999</v>
      </c>
      <c r="R18" s="57">
        <v>0</v>
      </c>
      <c r="S18" s="57">
        <v>70347.270399999994</v>
      </c>
      <c r="T18" s="57">
        <v>1280695.0522</v>
      </c>
      <c r="U18" s="57">
        <v>12653516.8104</v>
      </c>
      <c r="V18" s="57">
        <v>33449919.1778</v>
      </c>
      <c r="W18" s="58">
        <f t="shared" si="1"/>
        <v>192870679.18859997</v>
      </c>
    </row>
    <row r="19" spans="1:23" ht="25" customHeight="1">
      <c r="A19" s="136"/>
      <c r="B19" s="133"/>
      <c r="C19" s="51">
        <v>12</v>
      </c>
      <c r="D19" s="57" t="s">
        <v>73</v>
      </c>
      <c r="E19" s="57">
        <v>134270210.1963</v>
      </c>
      <c r="F19" s="57">
        <v>0</v>
      </c>
      <c r="G19" s="57">
        <v>64955.23</v>
      </c>
      <c r="H19" s="57">
        <v>1182531.1954000001</v>
      </c>
      <c r="I19" s="57">
        <v>11683638.7665</v>
      </c>
      <c r="J19" s="57">
        <v>30174601.8651</v>
      </c>
      <c r="K19" s="58">
        <f t="shared" si="0"/>
        <v>177375937.25329998</v>
      </c>
      <c r="L19" s="100"/>
      <c r="M19" s="135"/>
      <c r="N19" s="133"/>
      <c r="O19" s="102">
        <v>37</v>
      </c>
      <c r="P19" s="57" t="s">
        <v>453</v>
      </c>
      <c r="Q19" s="57">
        <v>127698736.3505</v>
      </c>
      <c r="R19" s="57">
        <v>0</v>
      </c>
      <c r="S19" s="57">
        <v>61776.180899999999</v>
      </c>
      <c r="T19" s="57">
        <v>1124655.5667999999</v>
      </c>
      <c r="U19" s="57">
        <v>11111816.2717</v>
      </c>
      <c r="V19" s="57">
        <v>30547475.010400001</v>
      </c>
      <c r="W19" s="58">
        <f t="shared" si="1"/>
        <v>170544459.38029999</v>
      </c>
    </row>
    <row r="20" spans="1:23" ht="25" customHeight="1">
      <c r="A20" s="136"/>
      <c r="B20" s="133"/>
      <c r="C20" s="51">
        <v>13</v>
      </c>
      <c r="D20" s="57" t="s">
        <v>74</v>
      </c>
      <c r="E20" s="57">
        <v>102531694.1877</v>
      </c>
      <c r="F20" s="57">
        <v>0</v>
      </c>
      <c r="G20" s="57">
        <v>49601.246400000004</v>
      </c>
      <c r="H20" s="57">
        <v>903006.90460000001</v>
      </c>
      <c r="I20" s="57">
        <v>8921884.2753999997</v>
      </c>
      <c r="J20" s="57">
        <v>22364485.891399998</v>
      </c>
      <c r="K20" s="58">
        <f t="shared" si="0"/>
        <v>134770672.50549999</v>
      </c>
      <c r="L20" s="100"/>
      <c r="M20" s="135"/>
      <c r="N20" s="133"/>
      <c r="O20" s="102">
        <v>38</v>
      </c>
      <c r="P20" s="57" t="s">
        <v>454</v>
      </c>
      <c r="Q20" s="57">
        <v>132787994.8466</v>
      </c>
      <c r="R20" s="57">
        <v>0</v>
      </c>
      <c r="S20" s="57">
        <v>64238.186099999999</v>
      </c>
      <c r="T20" s="57">
        <v>1169477.1762999999</v>
      </c>
      <c r="U20" s="57">
        <v>11554662.512599999</v>
      </c>
      <c r="V20" s="57">
        <v>31609086.231800001</v>
      </c>
      <c r="W20" s="58">
        <f t="shared" si="1"/>
        <v>177185458.95339999</v>
      </c>
    </row>
    <row r="21" spans="1:23" ht="25" customHeight="1">
      <c r="A21" s="136"/>
      <c r="B21" s="133"/>
      <c r="C21" s="51">
        <v>14</v>
      </c>
      <c r="D21" s="57" t="s">
        <v>75</v>
      </c>
      <c r="E21" s="57">
        <v>96878446.165399998</v>
      </c>
      <c r="F21" s="57">
        <v>0</v>
      </c>
      <c r="G21" s="57">
        <v>46866.402800000003</v>
      </c>
      <c r="H21" s="57">
        <v>853218.18279999995</v>
      </c>
      <c r="I21" s="57">
        <v>8429961.9967999998</v>
      </c>
      <c r="J21" s="57">
        <v>21010509.766899999</v>
      </c>
      <c r="K21" s="58">
        <f t="shared" si="0"/>
        <v>127219002.5147</v>
      </c>
      <c r="L21" s="100"/>
      <c r="M21" s="135"/>
      <c r="N21" s="133"/>
      <c r="O21" s="102">
        <v>39</v>
      </c>
      <c r="P21" s="57" t="s">
        <v>455</v>
      </c>
      <c r="Q21" s="57">
        <v>104537816.5675</v>
      </c>
      <c r="R21" s="57">
        <v>0</v>
      </c>
      <c r="S21" s="57">
        <v>50571.7382</v>
      </c>
      <c r="T21" s="57">
        <v>920675.02549999999</v>
      </c>
      <c r="U21" s="57">
        <v>9096448.7537999991</v>
      </c>
      <c r="V21" s="57">
        <v>24561718.311999999</v>
      </c>
      <c r="W21" s="58">
        <f t="shared" si="1"/>
        <v>139167230.39699998</v>
      </c>
    </row>
    <row r="22" spans="1:23" ht="25" customHeight="1">
      <c r="A22" s="136"/>
      <c r="B22" s="133"/>
      <c r="C22" s="51">
        <v>15</v>
      </c>
      <c r="D22" s="57" t="s">
        <v>76</v>
      </c>
      <c r="E22" s="57">
        <v>100878839.54719999</v>
      </c>
      <c r="F22" s="57">
        <v>0</v>
      </c>
      <c r="G22" s="57">
        <v>48801.653200000001</v>
      </c>
      <c r="H22" s="57">
        <v>888450.04819999996</v>
      </c>
      <c r="I22" s="57">
        <v>8778059.6956999991</v>
      </c>
      <c r="J22" s="57">
        <v>22702908.669599999</v>
      </c>
      <c r="K22" s="58">
        <f t="shared" si="0"/>
        <v>133297059.61389999</v>
      </c>
      <c r="L22" s="100"/>
      <c r="M22" s="135"/>
      <c r="N22" s="133"/>
      <c r="O22" s="102">
        <v>40</v>
      </c>
      <c r="P22" s="57" t="s">
        <v>456</v>
      </c>
      <c r="Q22" s="57">
        <v>115256655.215</v>
      </c>
      <c r="R22" s="57">
        <v>0</v>
      </c>
      <c r="S22" s="57">
        <v>55757.1374</v>
      </c>
      <c r="T22" s="57">
        <v>1015076.9115</v>
      </c>
      <c r="U22" s="57">
        <v>10029157.793099999</v>
      </c>
      <c r="V22" s="57">
        <v>27978779.431000002</v>
      </c>
      <c r="W22" s="58">
        <f t="shared" si="1"/>
        <v>154335426.48800001</v>
      </c>
    </row>
    <row r="23" spans="1:23" ht="25" customHeight="1">
      <c r="A23" s="136"/>
      <c r="B23" s="133"/>
      <c r="C23" s="51">
        <v>16</v>
      </c>
      <c r="D23" s="57" t="s">
        <v>77</v>
      </c>
      <c r="E23" s="57">
        <v>150377818.70739999</v>
      </c>
      <c r="F23" s="57">
        <v>0</v>
      </c>
      <c r="G23" s="57">
        <v>72747.527499999997</v>
      </c>
      <c r="H23" s="57">
        <v>1324392.5175999999</v>
      </c>
      <c r="I23" s="57">
        <v>13085256.2881</v>
      </c>
      <c r="J23" s="57">
        <v>30233200.250799999</v>
      </c>
      <c r="K23" s="58">
        <f t="shared" si="0"/>
        <v>195093415.29140002</v>
      </c>
      <c r="L23" s="100"/>
      <c r="M23" s="135"/>
      <c r="N23" s="133"/>
      <c r="O23" s="102">
        <v>41</v>
      </c>
      <c r="P23" s="57" t="s">
        <v>457</v>
      </c>
      <c r="Q23" s="57">
        <v>142115549.12029999</v>
      </c>
      <c r="R23" s="57">
        <v>0</v>
      </c>
      <c r="S23" s="57">
        <v>68750.530499999993</v>
      </c>
      <c r="T23" s="57">
        <v>1251625.8814000001</v>
      </c>
      <c r="U23" s="57">
        <v>12366307.7357</v>
      </c>
      <c r="V23" s="57">
        <v>32200485.309500001</v>
      </c>
      <c r="W23" s="58">
        <f t="shared" si="1"/>
        <v>188002718.5774</v>
      </c>
    </row>
    <row r="24" spans="1:23" ht="25" customHeight="1">
      <c r="A24" s="136"/>
      <c r="B24" s="134"/>
      <c r="C24" s="51">
        <v>17</v>
      </c>
      <c r="D24" s="57" t="s">
        <v>78</v>
      </c>
      <c r="E24" s="57">
        <v>129935256.8651</v>
      </c>
      <c r="F24" s="57">
        <v>0</v>
      </c>
      <c r="G24" s="57">
        <v>62858.131300000001</v>
      </c>
      <c r="H24" s="57">
        <v>1144352.8271000001</v>
      </c>
      <c r="I24" s="57">
        <v>11306429.0436</v>
      </c>
      <c r="J24" s="57">
        <v>25553879.7414</v>
      </c>
      <c r="K24" s="58">
        <f t="shared" si="0"/>
        <v>168002776.6085</v>
      </c>
      <c r="L24" s="100"/>
      <c r="M24" s="135"/>
      <c r="N24" s="133"/>
      <c r="O24" s="102">
        <v>42</v>
      </c>
      <c r="P24" s="57" t="s">
        <v>458</v>
      </c>
      <c r="Q24" s="57">
        <v>166157476.4048</v>
      </c>
      <c r="R24" s="57">
        <v>0</v>
      </c>
      <c r="S24" s="57">
        <v>80381.173800000004</v>
      </c>
      <c r="T24" s="57">
        <v>1463365.5441000001</v>
      </c>
      <c r="U24" s="57">
        <v>14458336.885199999</v>
      </c>
      <c r="V24" s="57">
        <v>40061960.3741</v>
      </c>
      <c r="W24" s="58">
        <f t="shared" si="1"/>
        <v>222221520.38199997</v>
      </c>
    </row>
    <row r="25" spans="1:23" ht="25" customHeight="1">
      <c r="A25" s="51"/>
      <c r="B25" s="119" t="s">
        <v>811</v>
      </c>
      <c r="C25" s="120"/>
      <c r="D25" s="121"/>
      <c r="E25" s="103">
        <f>SUM(E8:E24)</f>
        <v>2137495581.9652002</v>
      </c>
      <c r="F25" s="103">
        <f t="shared" ref="F25:J25" si="2">SUM(F8:F24)</f>
        <v>0</v>
      </c>
      <c r="G25" s="103">
        <f t="shared" si="2"/>
        <v>1034045.5789000002</v>
      </c>
      <c r="H25" s="103">
        <f t="shared" si="2"/>
        <v>18825137.772800002</v>
      </c>
      <c r="I25" s="103">
        <f t="shared" si="2"/>
        <v>185996031.4966</v>
      </c>
      <c r="J25" s="103">
        <f t="shared" si="2"/>
        <v>461680678.63319999</v>
      </c>
      <c r="K25" s="58">
        <f t="shared" si="0"/>
        <v>2805031475.4467006</v>
      </c>
      <c r="L25" s="100"/>
      <c r="M25" s="135"/>
      <c r="N25" s="133"/>
      <c r="O25" s="102">
        <v>43</v>
      </c>
      <c r="P25" s="57" t="s">
        <v>459</v>
      </c>
      <c r="Q25" s="57">
        <v>108434696.7025</v>
      </c>
      <c r="R25" s="57">
        <v>0</v>
      </c>
      <c r="S25" s="57">
        <v>52456.912499999999</v>
      </c>
      <c r="T25" s="57">
        <v>954995.23930000002</v>
      </c>
      <c r="U25" s="57">
        <v>9435539.1578000002</v>
      </c>
      <c r="V25" s="57">
        <v>26331811.377900001</v>
      </c>
      <c r="W25" s="58">
        <f t="shared" si="1"/>
        <v>145209499.38999999</v>
      </c>
    </row>
    <row r="26" spans="1:23" ht="25" customHeight="1">
      <c r="A26" s="136">
        <v>2</v>
      </c>
      <c r="B26" s="132" t="s">
        <v>24</v>
      </c>
      <c r="C26" s="51">
        <v>1</v>
      </c>
      <c r="D26" s="57" t="s">
        <v>79</v>
      </c>
      <c r="E26" s="57">
        <v>133252845.7738</v>
      </c>
      <c r="F26" s="57">
        <v>0</v>
      </c>
      <c r="G26" s="57">
        <v>64463.064700000003</v>
      </c>
      <c r="H26" s="57">
        <v>1173571.165</v>
      </c>
      <c r="I26" s="57">
        <v>11595111.9191</v>
      </c>
      <c r="J26" s="57">
        <v>27951566.650199998</v>
      </c>
      <c r="K26" s="58">
        <f t="shared" si="0"/>
        <v>174037558.57280001</v>
      </c>
      <c r="L26" s="100"/>
      <c r="M26" s="135"/>
      <c r="N26" s="134"/>
      <c r="O26" s="102">
        <v>44</v>
      </c>
      <c r="P26" s="57" t="s">
        <v>460</v>
      </c>
      <c r="Q26" s="57">
        <v>127504108.8179</v>
      </c>
      <c r="R26" s="57">
        <v>0</v>
      </c>
      <c r="S26" s="57">
        <v>61682.026899999997</v>
      </c>
      <c r="T26" s="57">
        <v>1122941.4626</v>
      </c>
      <c r="U26" s="57">
        <v>11094880.588199999</v>
      </c>
      <c r="V26" s="57">
        <v>29546856.2722</v>
      </c>
      <c r="W26" s="58">
        <f t="shared" si="1"/>
        <v>169330469.16779998</v>
      </c>
    </row>
    <row r="27" spans="1:23" ht="25" customHeight="1">
      <c r="A27" s="136"/>
      <c r="B27" s="133"/>
      <c r="C27" s="51">
        <v>2</v>
      </c>
      <c r="D27" s="57" t="s">
        <v>80</v>
      </c>
      <c r="E27" s="57">
        <v>162787991.09290001</v>
      </c>
      <c r="F27" s="57">
        <v>0</v>
      </c>
      <c r="G27" s="57">
        <v>78751.134699999995</v>
      </c>
      <c r="H27" s="57">
        <v>1433690.1492999999</v>
      </c>
      <c r="I27" s="57">
        <v>14165138.199100001</v>
      </c>
      <c r="J27" s="57">
        <v>29492681.3937</v>
      </c>
      <c r="K27" s="58">
        <f t="shared" si="0"/>
        <v>207958251.96970001</v>
      </c>
      <c r="L27" s="100"/>
      <c r="M27" s="104"/>
      <c r="N27" s="119" t="s">
        <v>829</v>
      </c>
      <c r="O27" s="120"/>
      <c r="P27" s="121"/>
      <c r="Q27" s="103">
        <f>2506076374.4862+3379311069.96</f>
        <v>5885387444.4461994</v>
      </c>
      <c r="R27" s="103">
        <v>0</v>
      </c>
      <c r="S27" s="103">
        <f>1212352.0708+1634792.47</f>
        <v>2847144.5408000001</v>
      </c>
      <c r="T27" s="103">
        <f>22071265.7454+29761931.21</f>
        <v>51833196.955400005</v>
      </c>
      <c r="U27" s="103">
        <f>218068408.7559+294053682.97</f>
        <v>512122091.72590005</v>
      </c>
      <c r="V27" s="103">
        <f>582689243.3174+787791161.62</f>
        <v>1370480404.9373999</v>
      </c>
      <c r="W27" s="103">
        <f>3330117644.3757+4492552638.22</f>
        <v>7822670282.5957003</v>
      </c>
    </row>
    <row r="28" spans="1:23" ht="25" customHeight="1">
      <c r="A28" s="136"/>
      <c r="B28" s="133"/>
      <c r="C28" s="51">
        <v>3</v>
      </c>
      <c r="D28" s="57" t="s">
        <v>81</v>
      </c>
      <c r="E28" s="57">
        <v>138614021.05109999</v>
      </c>
      <c r="F28" s="57">
        <v>0</v>
      </c>
      <c r="G28" s="57">
        <v>67056.613700000002</v>
      </c>
      <c r="H28" s="57">
        <v>1220787.5729</v>
      </c>
      <c r="I28" s="57">
        <v>12061619.2346</v>
      </c>
      <c r="J28" s="57">
        <v>27030181.137800001</v>
      </c>
      <c r="K28" s="58">
        <f t="shared" si="0"/>
        <v>178993665.6101</v>
      </c>
      <c r="L28" s="100"/>
      <c r="M28" s="137">
        <v>20</v>
      </c>
      <c r="N28" s="132" t="s">
        <v>42</v>
      </c>
      <c r="O28" s="102">
        <v>1</v>
      </c>
      <c r="P28" s="57" t="s">
        <v>461</v>
      </c>
      <c r="Q28" s="57">
        <v>129562832.8453</v>
      </c>
      <c r="R28" s="57">
        <v>0</v>
      </c>
      <c r="S28" s="57">
        <v>62677.965600000003</v>
      </c>
      <c r="T28" s="57">
        <v>1141072.8514</v>
      </c>
      <c r="U28" s="57">
        <v>11274022.2445</v>
      </c>
      <c r="V28" s="57">
        <v>25978720.434300002</v>
      </c>
      <c r="W28" s="58">
        <f t="shared" si="1"/>
        <v>168019326.34110001</v>
      </c>
    </row>
    <row r="29" spans="1:23" ht="25" customHeight="1">
      <c r="A29" s="136"/>
      <c r="B29" s="133"/>
      <c r="C29" s="51">
        <v>4</v>
      </c>
      <c r="D29" s="57" t="s">
        <v>82</v>
      </c>
      <c r="E29" s="57">
        <v>121358572.66140001</v>
      </c>
      <c r="F29" s="57">
        <v>0</v>
      </c>
      <c r="G29" s="57">
        <v>58709.031499999997</v>
      </c>
      <c r="H29" s="57">
        <v>1068817.1099</v>
      </c>
      <c r="I29" s="57">
        <v>10560121.4307</v>
      </c>
      <c r="J29" s="57">
        <v>25086858.019200001</v>
      </c>
      <c r="K29" s="58">
        <f t="shared" si="0"/>
        <v>158133078.2527</v>
      </c>
      <c r="L29" s="100"/>
      <c r="M29" s="138"/>
      <c r="N29" s="133"/>
      <c r="O29" s="102">
        <v>2</v>
      </c>
      <c r="P29" s="57" t="s">
        <v>462</v>
      </c>
      <c r="Q29" s="57">
        <v>133506903.4023</v>
      </c>
      <c r="R29" s="57">
        <v>0</v>
      </c>
      <c r="S29" s="57">
        <v>64585.9689</v>
      </c>
      <c r="T29" s="57">
        <v>1175808.676</v>
      </c>
      <c r="U29" s="57">
        <v>11617218.964</v>
      </c>
      <c r="V29" s="57">
        <v>27985430.1336</v>
      </c>
      <c r="W29" s="58">
        <f t="shared" si="1"/>
        <v>174349947.14479998</v>
      </c>
    </row>
    <row r="30" spans="1:23" ht="25" customHeight="1">
      <c r="A30" s="136"/>
      <c r="B30" s="133"/>
      <c r="C30" s="51">
        <v>5</v>
      </c>
      <c r="D30" s="57" t="s">
        <v>83</v>
      </c>
      <c r="E30" s="57">
        <v>120088656.501</v>
      </c>
      <c r="F30" s="57">
        <v>0</v>
      </c>
      <c r="G30" s="57">
        <v>58094.690499999997</v>
      </c>
      <c r="H30" s="57">
        <v>1057632.831</v>
      </c>
      <c r="I30" s="57">
        <v>10449618.5748</v>
      </c>
      <c r="J30" s="57">
        <v>26023634.158199999</v>
      </c>
      <c r="K30" s="58">
        <f t="shared" si="0"/>
        <v>157677636.75550002</v>
      </c>
      <c r="L30" s="100"/>
      <c r="M30" s="138"/>
      <c r="N30" s="133"/>
      <c r="O30" s="102">
        <v>3</v>
      </c>
      <c r="P30" s="57" t="s">
        <v>463</v>
      </c>
      <c r="Q30" s="57">
        <v>145242898.1595</v>
      </c>
      <c r="R30" s="57">
        <v>0</v>
      </c>
      <c r="S30" s="57">
        <v>70263.4326</v>
      </c>
      <c r="T30" s="57">
        <v>1279168.7578</v>
      </c>
      <c r="U30" s="57">
        <v>12638436.724099999</v>
      </c>
      <c r="V30" s="57">
        <v>29376457.766600002</v>
      </c>
      <c r="W30" s="58">
        <f t="shared" si="1"/>
        <v>188607224.84060001</v>
      </c>
    </row>
    <row r="31" spans="1:23" ht="25" customHeight="1">
      <c r="A31" s="136"/>
      <c r="B31" s="133"/>
      <c r="C31" s="51">
        <v>6</v>
      </c>
      <c r="D31" s="57" t="s">
        <v>84</v>
      </c>
      <c r="E31" s="57">
        <v>128392078.67990001</v>
      </c>
      <c r="F31" s="57">
        <v>0</v>
      </c>
      <c r="G31" s="57">
        <v>62111.595699999998</v>
      </c>
      <c r="H31" s="57">
        <v>1130761.9021000001</v>
      </c>
      <c r="I31" s="57">
        <v>11172148.0557</v>
      </c>
      <c r="J31" s="57">
        <v>27810998.927299999</v>
      </c>
      <c r="K31" s="58">
        <f t="shared" si="0"/>
        <v>168568099.16069999</v>
      </c>
      <c r="L31" s="100"/>
      <c r="M31" s="138"/>
      <c r="N31" s="133"/>
      <c r="O31" s="102">
        <v>4</v>
      </c>
      <c r="P31" s="57" t="s">
        <v>464</v>
      </c>
      <c r="Q31" s="57">
        <v>136179661.86570001</v>
      </c>
      <c r="R31" s="57">
        <v>0</v>
      </c>
      <c r="S31" s="57">
        <v>65878.955900000001</v>
      </c>
      <c r="T31" s="57">
        <v>1199347.9276000001</v>
      </c>
      <c r="U31" s="57">
        <v>11849791.359200001</v>
      </c>
      <c r="V31" s="57">
        <v>28717909.9551</v>
      </c>
      <c r="W31" s="58">
        <f t="shared" si="1"/>
        <v>178012590.06350002</v>
      </c>
    </row>
    <row r="32" spans="1:23" ht="25" customHeight="1">
      <c r="A32" s="136"/>
      <c r="B32" s="133"/>
      <c r="C32" s="51">
        <v>7</v>
      </c>
      <c r="D32" s="57" t="s">
        <v>85</v>
      </c>
      <c r="E32" s="57">
        <v>139849757.03650001</v>
      </c>
      <c r="F32" s="57">
        <v>0</v>
      </c>
      <c r="G32" s="57">
        <v>67654.419599999994</v>
      </c>
      <c r="H32" s="57">
        <v>1231670.8234999999</v>
      </c>
      <c r="I32" s="57">
        <v>12169147.8729</v>
      </c>
      <c r="J32" s="57">
        <v>27317415.831999999</v>
      </c>
      <c r="K32" s="58">
        <f t="shared" si="0"/>
        <v>180635645.98450002</v>
      </c>
      <c r="L32" s="100"/>
      <c r="M32" s="138"/>
      <c r="N32" s="133"/>
      <c r="O32" s="102">
        <v>5</v>
      </c>
      <c r="P32" s="57" t="s">
        <v>465</v>
      </c>
      <c r="Q32" s="57">
        <v>127357697.8011</v>
      </c>
      <c r="R32" s="57">
        <v>0</v>
      </c>
      <c r="S32" s="57">
        <v>61611.198400000001</v>
      </c>
      <c r="T32" s="57">
        <v>1121652.0061000001</v>
      </c>
      <c r="U32" s="57">
        <v>11082140.5066</v>
      </c>
      <c r="V32" s="57">
        <v>26148872.361699998</v>
      </c>
      <c r="W32" s="58">
        <f t="shared" si="1"/>
        <v>165771973.8739</v>
      </c>
    </row>
    <row r="33" spans="1:23" ht="25" customHeight="1">
      <c r="A33" s="136"/>
      <c r="B33" s="133"/>
      <c r="C33" s="51">
        <v>8</v>
      </c>
      <c r="D33" s="57" t="s">
        <v>86</v>
      </c>
      <c r="E33" s="57">
        <v>146294512.03119999</v>
      </c>
      <c r="F33" s="57">
        <v>0</v>
      </c>
      <c r="G33" s="57">
        <v>70772.166599999997</v>
      </c>
      <c r="H33" s="57">
        <v>1288430.4265000001</v>
      </c>
      <c r="I33" s="57">
        <v>12729943.817</v>
      </c>
      <c r="J33" s="57">
        <v>27280193.316500001</v>
      </c>
      <c r="K33" s="58">
        <f t="shared" si="0"/>
        <v>187663851.75779998</v>
      </c>
      <c r="L33" s="100"/>
      <c r="M33" s="138"/>
      <c r="N33" s="133"/>
      <c r="O33" s="102">
        <v>6</v>
      </c>
      <c r="P33" s="57" t="s">
        <v>466</v>
      </c>
      <c r="Q33" s="57">
        <v>119128444.8334</v>
      </c>
      <c r="R33" s="57">
        <v>0</v>
      </c>
      <c r="S33" s="57">
        <v>57630.173699999999</v>
      </c>
      <c r="T33" s="57">
        <v>1049176.1506000001</v>
      </c>
      <c r="U33" s="57">
        <v>10366064.924000001</v>
      </c>
      <c r="V33" s="57">
        <v>25308487.147100002</v>
      </c>
      <c r="W33" s="58">
        <f t="shared" si="1"/>
        <v>155909803.2288</v>
      </c>
    </row>
    <row r="34" spans="1:23" ht="25" customHeight="1">
      <c r="A34" s="136"/>
      <c r="B34" s="133"/>
      <c r="C34" s="51">
        <v>9</v>
      </c>
      <c r="D34" s="57" t="s">
        <v>790</v>
      </c>
      <c r="E34" s="57">
        <v>127195799.3705</v>
      </c>
      <c r="F34" s="57">
        <v>0</v>
      </c>
      <c r="G34" s="57">
        <v>61532.8776</v>
      </c>
      <c r="H34" s="57">
        <v>1120226.1503999999</v>
      </c>
      <c r="I34" s="57">
        <v>11068052.7743</v>
      </c>
      <c r="J34" s="57">
        <v>28977380.4142</v>
      </c>
      <c r="K34" s="58">
        <f t="shared" si="0"/>
        <v>168422991.58700001</v>
      </c>
      <c r="L34" s="100"/>
      <c r="M34" s="138"/>
      <c r="N34" s="133"/>
      <c r="O34" s="102">
        <v>7</v>
      </c>
      <c r="P34" s="57" t="s">
        <v>467</v>
      </c>
      <c r="Q34" s="57">
        <v>119518296.53120001</v>
      </c>
      <c r="R34" s="57">
        <v>0</v>
      </c>
      <c r="S34" s="57">
        <v>57818.770299999996</v>
      </c>
      <c r="T34" s="57">
        <v>1052609.6136</v>
      </c>
      <c r="U34" s="57">
        <v>10399988.2075</v>
      </c>
      <c r="V34" s="57">
        <v>23944877.630399998</v>
      </c>
      <c r="W34" s="58">
        <f t="shared" si="1"/>
        <v>154973590.75299999</v>
      </c>
    </row>
    <row r="35" spans="1:23" ht="25" customHeight="1">
      <c r="A35" s="136"/>
      <c r="B35" s="133"/>
      <c r="C35" s="51">
        <v>10</v>
      </c>
      <c r="D35" s="57" t="s">
        <v>87</v>
      </c>
      <c r="E35" s="57">
        <v>113887110.9297</v>
      </c>
      <c r="F35" s="57">
        <v>0</v>
      </c>
      <c r="G35" s="57">
        <v>55094.599699999999</v>
      </c>
      <c r="H35" s="57">
        <v>1003015.1977</v>
      </c>
      <c r="I35" s="57">
        <v>9909985.7095999997</v>
      </c>
      <c r="J35" s="57">
        <v>24106874.120999999</v>
      </c>
      <c r="K35" s="58">
        <f t="shared" si="0"/>
        <v>148962080.55770001</v>
      </c>
      <c r="L35" s="100"/>
      <c r="M35" s="138"/>
      <c r="N35" s="133"/>
      <c r="O35" s="102">
        <v>8</v>
      </c>
      <c r="P35" s="57" t="s">
        <v>468</v>
      </c>
      <c r="Q35" s="57">
        <v>127968223.14569999</v>
      </c>
      <c r="R35" s="57">
        <v>0</v>
      </c>
      <c r="S35" s="57">
        <v>61906.549200000001</v>
      </c>
      <c r="T35" s="57">
        <v>1127028.9639999999</v>
      </c>
      <c r="U35" s="57">
        <v>11135265.898800001</v>
      </c>
      <c r="V35" s="57">
        <v>25771688.005399998</v>
      </c>
      <c r="W35" s="58">
        <f t="shared" si="1"/>
        <v>166064112.56309998</v>
      </c>
    </row>
    <row r="36" spans="1:23" ht="25" customHeight="1">
      <c r="A36" s="136"/>
      <c r="B36" s="133"/>
      <c r="C36" s="51">
        <v>11</v>
      </c>
      <c r="D36" s="57" t="s">
        <v>88</v>
      </c>
      <c r="E36" s="57">
        <v>115734769.79189999</v>
      </c>
      <c r="F36" s="57">
        <v>0</v>
      </c>
      <c r="G36" s="57">
        <v>55988.432500000003</v>
      </c>
      <c r="H36" s="57">
        <v>1019287.7145</v>
      </c>
      <c r="I36" s="57">
        <v>10070761.3476</v>
      </c>
      <c r="J36" s="57">
        <v>25362293.232999999</v>
      </c>
      <c r="K36" s="58">
        <f t="shared" si="0"/>
        <v>152243100.51949999</v>
      </c>
      <c r="L36" s="100"/>
      <c r="M36" s="138"/>
      <c r="N36" s="133"/>
      <c r="O36" s="102">
        <v>9</v>
      </c>
      <c r="P36" s="57" t="s">
        <v>469</v>
      </c>
      <c r="Q36" s="57">
        <v>120028109.0914</v>
      </c>
      <c r="R36" s="57">
        <v>0</v>
      </c>
      <c r="S36" s="57">
        <v>58065.399799999999</v>
      </c>
      <c r="T36" s="57">
        <v>1057099.5839</v>
      </c>
      <c r="U36" s="57">
        <v>10444349.989499999</v>
      </c>
      <c r="V36" s="57">
        <v>24629589.507100001</v>
      </c>
      <c r="W36" s="58">
        <f t="shared" si="1"/>
        <v>156217213.57170001</v>
      </c>
    </row>
    <row r="37" spans="1:23" ht="25" customHeight="1">
      <c r="A37" s="136"/>
      <c r="B37" s="133"/>
      <c r="C37" s="51">
        <v>12</v>
      </c>
      <c r="D37" s="57" t="s">
        <v>89</v>
      </c>
      <c r="E37" s="57">
        <v>113311790.2291</v>
      </c>
      <c r="F37" s="57">
        <v>0</v>
      </c>
      <c r="G37" s="57">
        <v>54816.279699999999</v>
      </c>
      <c r="H37" s="57">
        <v>997948.29070000001</v>
      </c>
      <c r="I37" s="57">
        <v>9859923.6798999999</v>
      </c>
      <c r="J37" s="57">
        <v>24016354.435699999</v>
      </c>
      <c r="K37" s="58">
        <f t="shared" si="0"/>
        <v>148240832.91510001</v>
      </c>
      <c r="L37" s="100"/>
      <c r="M37" s="138"/>
      <c r="N37" s="133"/>
      <c r="O37" s="102">
        <v>10</v>
      </c>
      <c r="P37" s="57" t="s">
        <v>470</v>
      </c>
      <c r="Q37" s="57">
        <v>144717116.89629999</v>
      </c>
      <c r="R37" s="57">
        <v>0</v>
      </c>
      <c r="S37" s="57">
        <v>70009.077999999994</v>
      </c>
      <c r="T37" s="57">
        <v>1274538.1495000001</v>
      </c>
      <c r="U37" s="57">
        <v>12592685.411599999</v>
      </c>
      <c r="V37" s="57">
        <v>29988833.6983</v>
      </c>
      <c r="W37" s="58">
        <f t="shared" si="1"/>
        <v>188643183.23370001</v>
      </c>
    </row>
    <row r="38" spans="1:23" ht="25" customHeight="1">
      <c r="A38" s="136"/>
      <c r="B38" s="133"/>
      <c r="C38" s="51">
        <v>13</v>
      </c>
      <c r="D38" s="57" t="s">
        <v>90</v>
      </c>
      <c r="E38" s="57">
        <v>131387456.8365</v>
      </c>
      <c r="F38" s="57">
        <v>0</v>
      </c>
      <c r="G38" s="57">
        <v>63560.654799999997</v>
      </c>
      <c r="H38" s="57">
        <v>1157142.4976999999</v>
      </c>
      <c r="I38" s="57">
        <v>11432793.4833</v>
      </c>
      <c r="J38" s="57">
        <v>26405549.7071</v>
      </c>
      <c r="K38" s="58">
        <f t="shared" si="0"/>
        <v>170446503.1794</v>
      </c>
      <c r="L38" s="100"/>
      <c r="M38" s="138"/>
      <c r="N38" s="133"/>
      <c r="O38" s="102">
        <v>11</v>
      </c>
      <c r="P38" s="57" t="s">
        <v>471</v>
      </c>
      <c r="Q38" s="57">
        <v>119437512.2052</v>
      </c>
      <c r="R38" s="57">
        <v>0</v>
      </c>
      <c r="S38" s="57">
        <v>57779.689700000003</v>
      </c>
      <c r="T38" s="57">
        <v>1051898.1379</v>
      </c>
      <c r="U38" s="57">
        <v>10392958.689300001</v>
      </c>
      <c r="V38" s="57">
        <v>24305816.325300001</v>
      </c>
      <c r="W38" s="58">
        <f t="shared" si="1"/>
        <v>155245965.0474</v>
      </c>
    </row>
    <row r="39" spans="1:23" ht="25" customHeight="1">
      <c r="A39" s="136"/>
      <c r="B39" s="133"/>
      <c r="C39" s="51">
        <v>14</v>
      </c>
      <c r="D39" s="57" t="s">
        <v>91</v>
      </c>
      <c r="E39" s="57">
        <v>127372358.2085</v>
      </c>
      <c r="F39" s="57">
        <v>0</v>
      </c>
      <c r="G39" s="57">
        <v>61618.2906</v>
      </c>
      <c r="H39" s="57">
        <v>1121781.1218000001</v>
      </c>
      <c r="I39" s="57">
        <v>11083416.194599999</v>
      </c>
      <c r="J39" s="57">
        <v>26529415.750100002</v>
      </c>
      <c r="K39" s="58">
        <f t="shared" si="0"/>
        <v>166168589.56559998</v>
      </c>
      <c r="L39" s="100"/>
      <c r="M39" s="138"/>
      <c r="N39" s="133"/>
      <c r="O39" s="102">
        <v>12</v>
      </c>
      <c r="P39" s="57" t="s">
        <v>472</v>
      </c>
      <c r="Q39" s="57">
        <v>132655892.778</v>
      </c>
      <c r="R39" s="57">
        <v>0</v>
      </c>
      <c r="S39" s="57">
        <v>64174.279699999999</v>
      </c>
      <c r="T39" s="57">
        <v>1168313.7401999999</v>
      </c>
      <c r="U39" s="57">
        <v>11543167.536599999</v>
      </c>
      <c r="V39" s="57">
        <v>27135867.545299999</v>
      </c>
      <c r="W39" s="58">
        <f t="shared" si="1"/>
        <v>172567415.87979999</v>
      </c>
    </row>
    <row r="40" spans="1:23" ht="25" customHeight="1">
      <c r="A40" s="136"/>
      <c r="B40" s="133"/>
      <c r="C40" s="51">
        <v>15</v>
      </c>
      <c r="D40" s="57" t="s">
        <v>92</v>
      </c>
      <c r="E40" s="57">
        <v>121543876.6824</v>
      </c>
      <c r="F40" s="57">
        <v>0</v>
      </c>
      <c r="G40" s="57">
        <v>58798.6751</v>
      </c>
      <c r="H40" s="57">
        <v>1070449.1009</v>
      </c>
      <c r="I40" s="57">
        <v>10576245.820800001</v>
      </c>
      <c r="J40" s="57">
        <v>26288295.933400001</v>
      </c>
      <c r="K40" s="58">
        <f t="shared" si="0"/>
        <v>159537666.21259999</v>
      </c>
      <c r="L40" s="100"/>
      <c r="M40" s="138"/>
      <c r="N40" s="133"/>
      <c r="O40" s="102">
        <v>13</v>
      </c>
      <c r="P40" s="57" t="s">
        <v>473</v>
      </c>
      <c r="Q40" s="57">
        <v>144564849.60409999</v>
      </c>
      <c r="R40" s="57">
        <v>0</v>
      </c>
      <c r="S40" s="57">
        <v>69935.416400000002</v>
      </c>
      <c r="T40" s="57">
        <v>1273197.1162</v>
      </c>
      <c r="U40" s="57">
        <v>12579435.7411</v>
      </c>
      <c r="V40" s="57">
        <v>28638676.7293</v>
      </c>
      <c r="W40" s="58">
        <f t="shared" si="1"/>
        <v>187126094.60709998</v>
      </c>
    </row>
    <row r="41" spans="1:23" ht="25" customHeight="1">
      <c r="A41" s="136"/>
      <c r="B41" s="133"/>
      <c r="C41" s="51">
        <v>16</v>
      </c>
      <c r="D41" s="57" t="s">
        <v>93</v>
      </c>
      <c r="E41" s="57">
        <v>113233311.3248</v>
      </c>
      <c r="F41" s="57">
        <v>0</v>
      </c>
      <c r="G41" s="57">
        <v>54778.314400000003</v>
      </c>
      <c r="H41" s="57">
        <v>997257.11910000001</v>
      </c>
      <c r="I41" s="57">
        <v>9853094.7699999996</v>
      </c>
      <c r="J41" s="57">
        <v>25026549.5638</v>
      </c>
      <c r="K41" s="58">
        <f t="shared" si="0"/>
        <v>149164991.09209999</v>
      </c>
      <c r="L41" s="100"/>
      <c r="M41" s="138"/>
      <c r="N41" s="133"/>
      <c r="O41" s="102">
        <v>14</v>
      </c>
      <c r="P41" s="57" t="s">
        <v>474</v>
      </c>
      <c r="Q41" s="57">
        <v>144226827.164</v>
      </c>
      <c r="R41" s="57">
        <v>0</v>
      </c>
      <c r="S41" s="57">
        <v>69771.892999999996</v>
      </c>
      <c r="T41" s="57">
        <v>1270220.1187</v>
      </c>
      <c r="U41" s="57">
        <v>12550022.4254</v>
      </c>
      <c r="V41" s="57">
        <v>30322297.274599999</v>
      </c>
      <c r="W41" s="58">
        <f t="shared" si="1"/>
        <v>188439138.8757</v>
      </c>
    </row>
    <row r="42" spans="1:23" ht="25" customHeight="1">
      <c r="A42" s="136"/>
      <c r="B42" s="133"/>
      <c r="C42" s="51">
        <v>17</v>
      </c>
      <c r="D42" s="57" t="s">
        <v>94</v>
      </c>
      <c r="E42" s="57">
        <v>107612071.7035</v>
      </c>
      <c r="F42" s="57">
        <v>0</v>
      </c>
      <c r="G42" s="57">
        <v>52058.955300000001</v>
      </c>
      <c r="H42" s="57">
        <v>947750.29850000003</v>
      </c>
      <c r="I42" s="57">
        <v>9363957.7302000001</v>
      </c>
      <c r="J42" s="57">
        <v>22848262.879099999</v>
      </c>
      <c r="K42" s="58">
        <f t="shared" si="0"/>
        <v>140824101.56659999</v>
      </c>
      <c r="L42" s="100"/>
      <c r="M42" s="138"/>
      <c r="N42" s="133"/>
      <c r="O42" s="102">
        <v>15</v>
      </c>
      <c r="P42" s="57" t="s">
        <v>475</v>
      </c>
      <c r="Q42" s="57">
        <v>125946854.52330001</v>
      </c>
      <c r="R42" s="57">
        <v>0</v>
      </c>
      <c r="S42" s="57">
        <v>60928.681799999998</v>
      </c>
      <c r="T42" s="57">
        <v>1109226.568</v>
      </c>
      <c r="U42" s="57">
        <v>10959374.7554</v>
      </c>
      <c r="V42" s="57">
        <v>27140541.735599998</v>
      </c>
      <c r="W42" s="58">
        <f t="shared" si="1"/>
        <v>165216926.26409999</v>
      </c>
    </row>
    <row r="43" spans="1:23" ht="25" customHeight="1">
      <c r="A43" s="136"/>
      <c r="B43" s="133"/>
      <c r="C43" s="51">
        <v>18</v>
      </c>
      <c r="D43" s="57" t="s">
        <v>95</v>
      </c>
      <c r="E43" s="57">
        <v>121906761.4078</v>
      </c>
      <c r="F43" s="57">
        <v>0</v>
      </c>
      <c r="G43" s="57">
        <v>58974.2261</v>
      </c>
      <c r="H43" s="57">
        <v>1073645.0630999999</v>
      </c>
      <c r="I43" s="57">
        <v>10607822.549799999</v>
      </c>
      <c r="J43" s="57">
        <v>26174120.284899998</v>
      </c>
      <c r="K43" s="58">
        <f t="shared" si="0"/>
        <v>159821323.53169999</v>
      </c>
      <c r="L43" s="100"/>
      <c r="M43" s="138"/>
      <c r="N43" s="133"/>
      <c r="O43" s="102">
        <v>16</v>
      </c>
      <c r="P43" s="57" t="s">
        <v>476</v>
      </c>
      <c r="Q43" s="57">
        <v>141888615.6927</v>
      </c>
      <c r="R43" s="57">
        <v>0</v>
      </c>
      <c r="S43" s="57">
        <v>68640.748099999997</v>
      </c>
      <c r="T43" s="57">
        <v>1249627.2560000001</v>
      </c>
      <c r="U43" s="57">
        <v>12346560.9267</v>
      </c>
      <c r="V43" s="57">
        <v>27140256.723999999</v>
      </c>
      <c r="W43" s="58">
        <f t="shared" si="1"/>
        <v>182693701.34750003</v>
      </c>
    </row>
    <row r="44" spans="1:23" ht="25" customHeight="1">
      <c r="A44" s="136"/>
      <c r="B44" s="133"/>
      <c r="C44" s="51">
        <v>19</v>
      </c>
      <c r="D44" s="57" t="s">
        <v>96</v>
      </c>
      <c r="E44" s="57">
        <v>153446223.634</v>
      </c>
      <c r="F44" s="57">
        <v>0</v>
      </c>
      <c r="G44" s="57">
        <v>74231.914399999994</v>
      </c>
      <c r="H44" s="57">
        <v>1351416.2671999999</v>
      </c>
      <c r="I44" s="57">
        <v>13352256.203400001</v>
      </c>
      <c r="J44" s="57">
        <v>28661017.5341</v>
      </c>
      <c r="K44" s="58">
        <f t="shared" si="0"/>
        <v>196885145.55309999</v>
      </c>
      <c r="L44" s="100"/>
      <c r="M44" s="138"/>
      <c r="N44" s="133"/>
      <c r="O44" s="102">
        <v>17</v>
      </c>
      <c r="P44" s="57" t="s">
        <v>477</v>
      </c>
      <c r="Q44" s="57">
        <v>146469656.60339999</v>
      </c>
      <c r="R44" s="57">
        <v>0</v>
      </c>
      <c r="S44" s="57">
        <v>70856.895399999994</v>
      </c>
      <c r="T44" s="57">
        <v>1289972.9423</v>
      </c>
      <c r="U44" s="57">
        <v>12745184.173800001</v>
      </c>
      <c r="V44" s="57">
        <v>29029085.624000002</v>
      </c>
      <c r="W44" s="58">
        <f t="shared" si="1"/>
        <v>189604756.23889998</v>
      </c>
    </row>
    <row r="45" spans="1:23" ht="25" customHeight="1">
      <c r="A45" s="136"/>
      <c r="B45" s="133"/>
      <c r="C45" s="51">
        <v>20</v>
      </c>
      <c r="D45" s="57" t="s">
        <v>97</v>
      </c>
      <c r="E45" s="57">
        <v>131469787.8372</v>
      </c>
      <c r="F45" s="57">
        <v>0</v>
      </c>
      <c r="G45" s="57">
        <v>63600.483699999997</v>
      </c>
      <c r="H45" s="57">
        <v>1157867.5951</v>
      </c>
      <c r="I45" s="57">
        <v>11439957.5867</v>
      </c>
      <c r="J45" s="57">
        <v>20643242.105999999</v>
      </c>
      <c r="K45" s="58">
        <f t="shared" si="0"/>
        <v>164774455.60870001</v>
      </c>
      <c r="L45" s="100"/>
      <c r="M45" s="138"/>
      <c r="N45" s="133"/>
      <c r="O45" s="102">
        <v>18</v>
      </c>
      <c r="P45" s="57" t="s">
        <v>478</v>
      </c>
      <c r="Q45" s="57">
        <v>140211730.88420001</v>
      </c>
      <c r="R45" s="57">
        <v>0</v>
      </c>
      <c r="S45" s="57">
        <v>67829.529899999994</v>
      </c>
      <c r="T45" s="57">
        <v>1234858.7634999999</v>
      </c>
      <c r="U45" s="57">
        <v>12200645.3411</v>
      </c>
      <c r="V45" s="57">
        <v>27975511.729800001</v>
      </c>
      <c r="W45" s="58">
        <f t="shared" si="1"/>
        <v>181690576.24850005</v>
      </c>
    </row>
    <row r="46" spans="1:23" ht="25" customHeight="1">
      <c r="A46" s="136"/>
      <c r="B46" s="133"/>
      <c r="C46" s="105">
        <v>21</v>
      </c>
      <c r="D46" s="57" t="s">
        <v>791</v>
      </c>
      <c r="E46" s="57">
        <v>127404143.26530001</v>
      </c>
      <c r="F46" s="57">
        <v>0</v>
      </c>
      <c r="G46" s="57">
        <v>61633.667099999999</v>
      </c>
      <c r="H46" s="57">
        <v>1122061.0560000001</v>
      </c>
      <c r="I46" s="57">
        <v>11086181.9989</v>
      </c>
      <c r="J46" s="57">
        <v>28769891.966699999</v>
      </c>
      <c r="K46" s="58">
        <f t="shared" si="0"/>
        <v>168443911.954</v>
      </c>
      <c r="L46" s="100"/>
      <c r="M46" s="138"/>
      <c r="N46" s="133"/>
      <c r="O46" s="102">
        <v>19</v>
      </c>
      <c r="P46" s="57" t="s">
        <v>479</v>
      </c>
      <c r="Q46" s="57">
        <v>153758155.45699999</v>
      </c>
      <c r="R46" s="57">
        <v>0</v>
      </c>
      <c r="S46" s="57">
        <v>74382.816099999996</v>
      </c>
      <c r="T46" s="57">
        <v>1354163.4820999999</v>
      </c>
      <c r="U46" s="57">
        <v>13379399.2215</v>
      </c>
      <c r="V46" s="57">
        <v>31471920.079300001</v>
      </c>
      <c r="W46" s="58">
        <f t="shared" si="1"/>
        <v>200038021.05599999</v>
      </c>
    </row>
    <row r="47" spans="1:23" ht="25" customHeight="1">
      <c r="A47" s="51"/>
      <c r="B47" s="140" t="s">
        <v>812</v>
      </c>
      <c r="C47" s="140"/>
      <c r="D47" s="140"/>
      <c r="E47" s="103">
        <f>SUM(E26:E46)</f>
        <v>2696143896.0489998</v>
      </c>
      <c r="F47" s="103">
        <f t="shared" ref="F47:J47" si="3">SUM(F26:F46)</f>
        <v>0</v>
      </c>
      <c r="G47" s="103">
        <f t="shared" si="3"/>
        <v>1304300.0879999998</v>
      </c>
      <c r="H47" s="103">
        <f t="shared" si="3"/>
        <v>23745209.452900004</v>
      </c>
      <c r="I47" s="103">
        <f t="shared" si="3"/>
        <v>234607298.95299998</v>
      </c>
      <c r="J47" s="103">
        <f t="shared" si="3"/>
        <v>551802777.36399996</v>
      </c>
      <c r="K47" s="58">
        <f t="shared" si="0"/>
        <v>3507603481.9068995</v>
      </c>
      <c r="L47" s="100"/>
      <c r="M47" s="138"/>
      <c r="N47" s="133"/>
      <c r="O47" s="102">
        <v>20</v>
      </c>
      <c r="P47" s="57" t="s">
        <v>480</v>
      </c>
      <c r="Q47" s="57">
        <v>122441077.5249</v>
      </c>
      <c r="R47" s="57">
        <v>0</v>
      </c>
      <c r="S47" s="57">
        <v>59232.709499999997</v>
      </c>
      <c r="T47" s="57">
        <v>1078350.8387</v>
      </c>
      <c r="U47" s="57">
        <v>10654316.529999999</v>
      </c>
      <c r="V47" s="57">
        <v>26096316.221999999</v>
      </c>
      <c r="W47" s="58">
        <f t="shared" si="1"/>
        <v>160329293.8251</v>
      </c>
    </row>
    <row r="48" spans="1:23" ht="25" customHeight="1">
      <c r="A48" s="136">
        <v>3</v>
      </c>
      <c r="B48" s="132" t="s">
        <v>25</v>
      </c>
      <c r="C48" s="106">
        <v>1</v>
      </c>
      <c r="D48" s="57" t="s">
        <v>98</v>
      </c>
      <c r="E48" s="57">
        <v>122338096.1882</v>
      </c>
      <c r="F48" s="57">
        <v>0</v>
      </c>
      <c r="G48" s="57">
        <v>59182.890700000004</v>
      </c>
      <c r="H48" s="57">
        <v>1077443.8717</v>
      </c>
      <c r="I48" s="57">
        <v>10645355.5197</v>
      </c>
      <c r="J48" s="57">
        <v>25540752.892200001</v>
      </c>
      <c r="K48" s="58">
        <f t="shared" si="0"/>
        <v>159660831.36250001</v>
      </c>
      <c r="L48" s="100"/>
      <c r="M48" s="138"/>
      <c r="N48" s="133"/>
      <c r="O48" s="102">
        <v>21</v>
      </c>
      <c r="P48" s="57" t="s">
        <v>42</v>
      </c>
      <c r="Q48" s="57">
        <v>168633723.44839999</v>
      </c>
      <c r="R48" s="57">
        <v>0</v>
      </c>
      <c r="S48" s="57">
        <v>81579.095499999996</v>
      </c>
      <c r="T48" s="57">
        <v>1485174.0999</v>
      </c>
      <c r="U48" s="57">
        <v>14673809.6689</v>
      </c>
      <c r="V48" s="57">
        <v>35617128.843400002</v>
      </c>
      <c r="W48" s="58">
        <f t="shared" si="1"/>
        <v>220491415.1561</v>
      </c>
    </row>
    <row r="49" spans="1:23" ht="25" customHeight="1">
      <c r="A49" s="136"/>
      <c r="B49" s="133"/>
      <c r="C49" s="51">
        <v>2</v>
      </c>
      <c r="D49" s="57" t="s">
        <v>99</v>
      </c>
      <c r="E49" s="57">
        <v>95521399.494299993</v>
      </c>
      <c r="F49" s="57">
        <v>0</v>
      </c>
      <c r="G49" s="57">
        <v>46209.911099999998</v>
      </c>
      <c r="H49" s="57">
        <v>841266.5368</v>
      </c>
      <c r="I49" s="57">
        <v>8311877.4040000001</v>
      </c>
      <c r="J49" s="57">
        <v>21063391.6052</v>
      </c>
      <c r="K49" s="58">
        <f t="shared" si="0"/>
        <v>125784144.95139998</v>
      </c>
      <c r="L49" s="100"/>
      <c r="M49" s="138"/>
      <c r="N49" s="133"/>
      <c r="O49" s="102">
        <v>22</v>
      </c>
      <c r="P49" s="57" t="s">
        <v>481</v>
      </c>
      <c r="Q49" s="57">
        <v>118657936.0387</v>
      </c>
      <c r="R49" s="57">
        <v>0</v>
      </c>
      <c r="S49" s="57">
        <v>57402.557999999997</v>
      </c>
      <c r="T49" s="57">
        <v>1045032.3325</v>
      </c>
      <c r="U49" s="57">
        <v>10325123.1932</v>
      </c>
      <c r="V49" s="57">
        <v>24166616.658100002</v>
      </c>
      <c r="W49" s="58">
        <f t="shared" si="1"/>
        <v>154252110.78049999</v>
      </c>
    </row>
    <row r="50" spans="1:23" ht="25" customHeight="1">
      <c r="A50" s="136"/>
      <c r="B50" s="133"/>
      <c r="C50" s="51">
        <v>3</v>
      </c>
      <c r="D50" s="57" t="s">
        <v>100</v>
      </c>
      <c r="E50" s="57">
        <v>126115308.2013</v>
      </c>
      <c r="F50" s="57">
        <v>0</v>
      </c>
      <c r="G50" s="57">
        <v>61010.173799999997</v>
      </c>
      <c r="H50" s="57">
        <v>1110710.1564</v>
      </c>
      <c r="I50" s="57">
        <v>10974032.8983</v>
      </c>
      <c r="J50" s="57">
        <v>27448449.560400002</v>
      </c>
      <c r="K50" s="58">
        <f t="shared" si="0"/>
        <v>165709510.99020001</v>
      </c>
      <c r="L50" s="100"/>
      <c r="M50" s="138"/>
      <c r="N50" s="133"/>
      <c r="O50" s="102">
        <v>23</v>
      </c>
      <c r="P50" s="57" t="s">
        <v>482</v>
      </c>
      <c r="Q50" s="57">
        <v>112100294.7712</v>
      </c>
      <c r="R50" s="57">
        <v>0</v>
      </c>
      <c r="S50" s="57">
        <v>54230.200599999996</v>
      </c>
      <c r="T50" s="57">
        <v>987278.52879999997</v>
      </c>
      <c r="U50" s="57">
        <v>9754504.3521999996</v>
      </c>
      <c r="V50" s="57">
        <v>23122676.156100001</v>
      </c>
      <c r="W50" s="58">
        <f t="shared" si="1"/>
        <v>146018984.00889999</v>
      </c>
    </row>
    <row r="51" spans="1:23" ht="25" customHeight="1">
      <c r="A51" s="136"/>
      <c r="B51" s="133"/>
      <c r="C51" s="51">
        <v>4</v>
      </c>
      <c r="D51" s="57" t="s">
        <v>101</v>
      </c>
      <c r="E51" s="57">
        <v>96681708.314899996</v>
      </c>
      <c r="F51" s="57">
        <v>0</v>
      </c>
      <c r="G51" s="57">
        <v>46771.227899999998</v>
      </c>
      <c r="H51" s="57">
        <v>851485.49289999995</v>
      </c>
      <c r="I51" s="57">
        <v>8412842.6821999997</v>
      </c>
      <c r="J51" s="57">
        <v>21864388.216200002</v>
      </c>
      <c r="K51" s="58">
        <f t="shared" si="0"/>
        <v>127857195.9341</v>
      </c>
      <c r="L51" s="100"/>
      <c r="M51" s="138"/>
      <c r="N51" s="133"/>
      <c r="O51" s="102">
        <v>24</v>
      </c>
      <c r="P51" s="57" t="s">
        <v>483</v>
      </c>
      <c r="Q51" s="57">
        <v>136368328.33070001</v>
      </c>
      <c r="R51" s="57">
        <v>0</v>
      </c>
      <c r="S51" s="57">
        <v>65970.226200000005</v>
      </c>
      <c r="T51" s="57">
        <v>1201009.5321</v>
      </c>
      <c r="U51" s="57">
        <v>11866208.3353</v>
      </c>
      <c r="V51" s="57">
        <v>28931839.664799999</v>
      </c>
      <c r="W51" s="58">
        <f t="shared" si="1"/>
        <v>178433356.0891</v>
      </c>
    </row>
    <row r="52" spans="1:23" ht="25" customHeight="1">
      <c r="A52" s="136"/>
      <c r="B52" s="133"/>
      <c r="C52" s="51">
        <v>5</v>
      </c>
      <c r="D52" s="57" t="s">
        <v>102</v>
      </c>
      <c r="E52" s="57">
        <v>129924340.32979999</v>
      </c>
      <c r="F52" s="57">
        <v>0</v>
      </c>
      <c r="G52" s="57">
        <v>62852.850200000001</v>
      </c>
      <c r="H52" s="57">
        <v>1144256.6839999999</v>
      </c>
      <c r="I52" s="57">
        <v>11305479.1318</v>
      </c>
      <c r="J52" s="57">
        <v>28594823.232799999</v>
      </c>
      <c r="K52" s="58">
        <f t="shared" si="0"/>
        <v>171031752.2286</v>
      </c>
      <c r="L52" s="100"/>
      <c r="M52" s="138"/>
      <c r="N52" s="133"/>
      <c r="O52" s="102">
        <v>25</v>
      </c>
      <c r="P52" s="57" t="s">
        <v>484</v>
      </c>
      <c r="Q52" s="57">
        <v>135702862.19859999</v>
      </c>
      <c r="R52" s="57">
        <v>0</v>
      </c>
      <c r="S52" s="57">
        <v>65648.296900000001</v>
      </c>
      <c r="T52" s="57">
        <v>1195148.7052</v>
      </c>
      <c r="U52" s="57">
        <v>11808302.2228</v>
      </c>
      <c r="V52" s="57">
        <v>27891091.292800002</v>
      </c>
      <c r="W52" s="58">
        <f t="shared" si="1"/>
        <v>176663052.71629998</v>
      </c>
    </row>
    <row r="53" spans="1:23" ht="25" customHeight="1">
      <c r="A53" s="136"/>
      <c r="B53" s="133"/>
      <c r="C53" s="51">
        <v>6</v>
      </c>
      <c r="D53" s="57" t="s">
        <v>103</v>
      </c>
      <c r="E53" s="57">
        <v>113243698.1807</v>
      </c>
      <c r="F53" s="57">
        <v>0</v>
      </c>
      <c r="G53" s="57">
        <v>54783.339200000002</v>
      </c>
      <c r="H53" s="57">
        <v>997348.59719999996</v>
      </c>
      <c r="I53" s="57">
        <v>9853998.5912999995</v>
      </c>
      <c r="J53" s="57">
        <v>23621370.748300001</v>
      </c>
      <c r="K53" s="58">
        <f t="shared" si="0"/>
        <v>147771199.45670003</v>
      </c>
      <c r="L53" s="100"/>
      <c r="M53" s="138"/>
      <c r="N53" s="133"/>
      <c r="O53" s="102">
        <v>26</v>
      </c>
      <c r="P53" s="57" t="s">
        <v>485</v>
      </c>
      <c r="Q53" s="57">
        <v>128723916.9603</v>
      </c>
      <c r="R53" s="57">
        <v>0</v>
      </c>
      <c r="S53" s="57">
        <v>62272.127399999998</v>
      </c>
      <c r="T53" s="57">
        <v>1133684.4350999999</v>
      </c>
      <c r="U53" s="57">
        <v>11201023.251399999</v>
      </c>
      <c r="V53" s="57">
        <v>27551699.475099999</v>
      </c>
      <c r="W53" s="58">
        <f t="shared" si="1"/>
        <v>168672596.2493</v>
      </c>
    </row>
    <row r="54" spans="1:23" ht="25" customHeight="1">
      <c r="A54" s="136"/>
      <c r="B54" s="133"/>
      <c r="C54" s="51">
        <v>7</v>
      </c>
      <c r="D54" s="57" t="s">
        <v>104</v>
      </c>
      <c r="E54" s="57">
        <v>128438076.8211</v>
      </c>
      <c r="F54" s="57">
        <v>0</v>
      </c>
      <c r="G54" s="57">
        <v>62133.847999999998</v>
      </c>
      <c r="H54" s="57">
        <v>1131167.0123999999</v>
      </c>
      <c r="I54" s="57">
        <v>11176150.6238</v>
      </c>
      <c r="J54" s="57">
        <v>27261880.964600001</v>
      </c>
      <c r="K54" s="58">
        <f t="shared" si="0"/>
        <v>168069409.26989999</v>
      </c>
      <c r="L54" s="100"/>
      <c r="M54" s="138"/>
      <c r="N54" s="133"/>
      <c r="O54" s="102">
        <v>27</v>
      </c>
      <c r="P54" s="57" t="s">
        <v>486</v>
      </c>
      <c r="Q54" s="57">
        <v>131427411.82610001</v>
      </c>
      <c r="R54" s="57">
        <v>0</v>
      </c>
      <c r="S54" s="57">
        <v>63579.9836</v>
      </c>
      <c r="T54" s="57">
        <v>1157494.3853</v>
      </c>
      <c r="U54" s="57">
        <v>11436270.201300001</v>
      </c>
      <c r="V54" s="57">
        <v>27333266.581999999</v>
      </c>
      <c r="W54" s="58">
        <f t="shared" si="1"/>
        <v>171418022.97830001</v>
      </c>
    </row>
    <row r="55" spans="1:23" ht="25" customHeight="1">
      <c r="A55" s="136"/>
      <c r="B55" s="133"/>
      <c r="C55" s="51">
        <v>8</v>
      </c>
      <c r="D55" s="57" t="s">
        <v>105</v>
      </c>
      <c r="E55" s="57">
        <v>102910888.1027</v>
      </c>
      <c r="F55" s="57">
        <v>0</v>
      </c>
      <c r="G55" s="57">
        <v>49784.6872</v>
      </c>
      <c r="H55" s="57">
        <v>906346.50349999999</v>
      </c>
      <c r="I55" s="57">
        <v>8954880.1626999993</v>
      </c>
      <c r="J55" s="57">
        <v>21909135.037999999</v>
      </c>
      <c r="K55" s="58">
        <f t="shared" si="0"/>
        <v>134731034.49409997</v>
      </c>
      <c r="L55" s="100"/>
      <c r="M55" s="138"/>
      <c r="N55" s="133"/>
      <c r="O55" s="102">
        <v>28</v>
      </c>
      <c r="P55" s="57" t="s">
        <v>487</v>
      </c>
      <c r="Q55" s="57">
        <v>110703225.3663</v>
      </c>
      <c r="R55" s="57">
        <v>0</v>
      </c>
      <c r="S55" s="57">
        <v>53554.347300000001</v>
      </c>
      <c r="T55" s="57">
        <v>974974.39850000001</v>
      </c>
      <c r="U55" s="57">
        <v>9632937.1465000007</v>
      </c>
      <c r="V55" s="57">
        <v>24038019.422499999</v>
      </c>
      <c r="W55" s="58">
        <f t="shared" si="1"/>
        <v>145402710.68110001</v>
      </c>
    </row>
    <row r="56" spans="1:23" ht="25" customHeight="1">
      <c r="A56" s="136"/>
      <c r="B56" s="133"/>
      <c r="C56" s="51">
        <v>9</v>
      </c>
      <c r="D56" s="57" t="s">
        <v>106</v>
      </c>
      <c r="E56" s="57">
        <v>119431646.4356</v>
      </c>
      <c r="F56" s="57">
        <v>0</v>
      </c>
      <c r="G56" s="57">
        <v>57776.851999999999</v>
      </c>
      <c r="H56" s="57">
        <v>1051846.4775</v>
      </c>
      <c r="I56" s="57">
        <v>10392448.2743</v>
      </c>
      <c r="J56" s="57">
        <v>25427375.276299998</v>
      </c>
      <c r="K56" s="58">
        <f t="shared" si="0"/>
        <v>156361093.31569999</v>
      </c>
      <c r="L56" s="100"/>
      <c r="M56" s="138"/>
      <c r="N56" s="133"/>
      <c r="O56" s="102">
        <v>29</v>
      </c>
      <c r="P56" s="57" t="s">
        <v>488</v>
      </c>
      <c r="Q56" s="57">
        <v>132463413.06470001</v>
      </c>
      <c r="R56" s="57">
        <v>0</v>
      </c>
      <c r="S56" s="57">
        <v>64081.164799999999</v>
      </c>
      <c r="T56" s="57">
        <v>1166618.5519999999</v>
      </c>
      <c r="U56" s="57">
        <v>11526418.747400001</v>
      </c>
      <c r="V56" s="57">
        <v>27252323.286600001</v>
      </c>
      <c r="W56" s="58">
        <f t="shared" si="1"/>
        <v>172472854.81550002</v>
      </c>
    </row>
    <row r="57" spans="1:23" ht="25" customHeight="1">
      <c r="A57" s="136"/>
      <c r="B57" s="133"/>
      <c r="C57" s="51">
        <v>10</v>
      </c>
      <c r="D57" s="57" t="s">
        <v>107</v>
      </c>
      <c r="E57" s="57">
        <v>129936102.2507</v>
      </c>
      <c r="F57" s="57">
        <v>0</v>
      </c>
      <c r="G57" s="57">
        <v>62858.540200000003</v>
      </c>
      <c r="H57" s="57">
        <v>1144360.2723999999</v>
      </c>
      <c r="I57" s="57">
        <v>11306502.6055</v>
      </c>
      <c r="J57" s="57">
        <v>28422220.205600001</v>
      </c>
      <c r="K57" s="58">
        <f t="shared" si="0"/>
        <v>170872043.87439999</v>
      </c>
      <c r="L57" s="100"/>
      <c r="M57" s="138"/>
      <c r="N57" s="133"/>
      <c r="O57" s="102">
        <v>30</v>
      </c>
      <c r="P57" s="57" t="s">
        <v>489</v>
      </c>
      <c r="Q57" s="57">
        <v>119489971.44410001</v>
      </c>
      <c r="R57" s="57">
        <v>0</v>
      </c>
      <c r="S57" s="57">
        <v>57805.067600000002</v>
      </c>
      <c r="T57" s="57">
        <v>1052360.1517</v>
      </c>
      <c r="U57" s="57">
        <v>10397523.475500001</v>
      </c>
      <c r="V57" s="57">
        <v>26227991.582899999</v>
      </c>
      <c r="W57" s="58">
        <f t="shared" si="1"/>
        <v>157225651.7218</v>
      </c>
    </row>
    <row r="58" spans="1:23" ht="25" customHeight="1">
      <c r="A58" s="136"/>
      <c r="B58" s="133"/>
      <c r="C58" s="51">
        <v>11</v>
      </c>
      <c r="D58" s="57" t="s">
        <v>108</v>
      </c>
      <c r="E58" s="57">
        <v>100002422.3106</v>
      </c>
      <c r="F58" s="57">
        <v>0</v>
      </c>
      <c r="G58" s="57">
        <v>48377.673199999997</v>
      </c>
      <c r="H58" s="57">
        <v>880731.35380000004</v>
      </c>
      <c r="I58" s="57">
        <v>8701797.4899000004</v>
      </c>
      <c r="J58" s="57">
        <v>21769992.373100001</v>
      </c>
      <c r="K58" s="58">
        <f t="shared" si="0"/>
        <v>131403321.20059998</v>
      </c>
      <c r="L58" s="100"/>
      <c r="M58" s="138"/>
      <c r="N58" s="133"/>
      <c r="O58" s="102">
        <v>31</v>
      </c>
      <c r="P58" s="57" t="s">
        <v>490</v>
      </c>
      <c r="Q58" s="57">
        <v>123802085.0537</v>
      </c>
      <c r="R58" s="57">
        <v>0</v>
      </c>
      <c r="S58" s="57">
        <v>59891.117299999998</v>
      </c>
      <c r="T58" s="57">
        <v>1090337.3684</v>
      </c>
      <c r="U58" s="57">
        <v>10772745.780300001</v>
      </c>
      <c r="V58" s="57">
        <v>25219392.5198</v>
      </c>
      <c r="W58" s="58">
        <f t="shared" si="1"/>
        <v>160944451.83950001</v>
      </c>
    </row>
    <row r="59" spans="1:23" ht="25" customHeight="1">
      <c r="A59" s="136"/>
      <c r="B59" s="133"/>
      <c r="C59" s="51">
        <v>12</v>
      </c>
      <c r="D59" s="57" t="s">
        <v>109</v>
      </c>
      <c r="E59" s="57">
        <v>118284895.8039</v>
      </c>
      <c r="F59" s="57">
        <v>0</v>
      </c>
      <c r="G59" s="57">
        <v>57222.0942</v>
      </c>
      <c r="H59" s="57">
        <v>1041746.9298</v>
      </c>
      <c r="I59" s="57">
        <v>10292662.773700001</v>
      </c>
      <c r="J59" s="57">
        <v>25131134.215399999</v>
      </c>
      <c r="K59" s="58">
        <f t="shared" si="0"/>
        <v>154807661.817</v>
      </c>
      <c r="L59" s="100"/>
      <c r="M59" s="138"/>
      <c r="N59" s="133"/>
      <c r="O59" s="102">
        <v>32</v>
      </c>
      <c r="P59" s="57" t="s">
        <v>491</v>
      </c>
      <c r="Q59" s="57">
        <v>132837095.79539999</v>
      </c>
      <c r="R59" s="57">
        <v>0</v>
      </c>
      <c r="S59" s="57">
        <v>64261.939400000003</v>
      </c>
      <c r="T59" s="57">
        <v>1169909.6133000001</v>
      </c>
      <c r="U59" s="57">
        <v>11558935.0743</v>
      </c>
      <c r="V59" s="57">
        <v>27940056.2863</v>
      </c>
      <c r="W59" s="58">
        <f t="shared" si="1"/>
        <v>173570258.7087</v>
      </c>
    </row>
    <row r="60" spans="1:23" ht="25" customHeight="1">
      <c r="A60" s="136"/>
      <c r="B60" s="133"/>
      <c r="C60" s="51">
        <v>13</v>
      </c>
      <c r="D60" s="57" t="s">
        <v>110</v>
      </c>
      <c r="E60" s="57">
        <v>118318245.41599999</v>
      </c>
      <c r="F60" s="57">
        <v>0</v>
      </c>
      <c r="G60" s="57">
        <v>57238.227599999998</v>
      </c>
      <c r="H60" s="57">
        <v>1042040.6432</v>
      </c>
      <c r="I60" s="57">
        <v>10295564.7191</v>
      </c>
      <c r="J60" s="57">
        <v>25137917.491599999</v>
      </c>
      <c r="K60" s="58">
        <f t="shared" si="0"/>
        <v>154851006.49749997</v>
      </c>
      <c r="L60" s="100"/>
      <c r="M60" s="138"/>
      <c r="N60" s="133"/>
      <c r="O60" s="102">
        <v>33</v>
      </c>
      <c r="P60" s="57" t="s">
        <v>492</v>
      </c>
      <c r="Q60" s="57">
        <v>128744169.0412</v>
      </c>
      <c r="R60" s="57">
        <v>0</v>
      </c>
      <c r="S60" s="57">
        <v>62281.924700000003</v>
      </c>
      <c r="T60" s="57">
        <v>1133862.7971999999</v>
      </c>
      <c r="U60" s="57">
        <v>11202785.503799999</v>
      </c>
      <c r="V60" s="57">
        <v>25289904.390500002</v>
      </c>
      <c r="W60" s="58">
        <f t="shared" si="1"/>
        <v>166433003.65740001</v>
      </c>
    </row>
    <row r="61" spans="1:23" ht="25" customHeight="1">
      <c r="A61" s="136"/>
      <c r="B61" s="133"/>
      <c r="C61" s="51">
        <v>14</v>
      </c>
      <c r="D61" s="57" t="s">
        <v>111</v>
      </c>
      <c r="E61" s="57">
        <v>122027669.03210001</v>
      </c>
      <c r="F61" s="57">
        <v>0</v>
      </c>
      <c r="G61" s="57">
        <v>59032.716899999999</v>
      </c>
      <c r="H61" s="57">
        <v>1074709.9086</v>
      </c>
      <c r="I61" s="57">
        <v>10618343.431600001</v>
      </c>
      <c r="J61" s="57">
        <v>25768021.145</v>
      </c>
      <c r="K61" s="58">
        <f t="shared" si="0"/>
        <v>159547776.23420003</v>
      </c>
      <c r="L61" s="100"/>
      <c r="M61" s="139"/>
      <c r="N61" s="134"/>
      <c r="O61" s="102">
        <v>34</v>
      </c>
      <c r="P61" s="57" t="s">
        <v>493</v>
      </c>
      <c r="Q61" s="57">
        <v>126179848.8282</v>
      </c>
      <c r="R61" s="57">
        <v>0</v>
      </c>
      <c r="S61" s="57">
        <v>61041.3963</v>
      </c>
      <c r="T61" s="57">
        <v>1111278.5722000001</v>
      </c>
      <c r="U61" s="57">
        <v>10979648.956900001</v>
      </c>
      <c r="V61" s="57">
        <v>26284936.901299998</v>
      </c>
      <c r="W61" s="58">
        <f t="shared" si="1"/>
        <v>164616754.65490001</v>
      </c>
    </row>
    <row r="62" spans="1:23" ht="25" customHeight="1">
      <c r="A62" s="136"/>
      <c r="B62" s="133"/>
      <c r="C62" s="51">
        <v>15</v>
      </c>
      <c r="D62" s="57" t="s">
        <v>112</v>
      </c>
      <c r="E62" s="57">
        <v>111484234.2357</v>
      </c>
      <c r="F62" s="57">
        <v>0</v>
      </c>
      <c r="G62" s="57">
        <v>53932.172100000003</v>
      </c>
      <c r="H62" s="57">
        <v>981852.82189999998</v>
      </c>
      <c r="I62" s="57">
        <v>9700897.3104999997</v>
      </c>
      <c r="J62" s="57">
        <v>23266702.308699999</v>
      </c>
      <c r="K62" s="58">
        <f t="shared" si="0"/>
        <v>145487618.84889999</v>
      </c>
      <c r="L62" s="100"/>
      <c r="M62" s="101"/>
      <c r="N62" s="119" t="s">
        <v>830</v>
      </c>
      <c r="O62" s="120"/>
      <c r="P62" s="121"/>
      <c r="Q62" s="103">
        <f>SUM(Q28:Q61)</f>
        <v>4480645639.1763</v>
      </c>
      <c r="R62" s="103">
        <f t="shared" ref="R62:V62" si="4">SUM(R28:R61)</f>
        <v>0</v>
      </c>
      <c r="S62" s="103">
        <f t="shared" si="4"/>
        <v>2167579.5976</v>
      </c>
      <c r="T62" s="103">
        <f t="shared" si="4"/>
        <v>39461495.116300002</v>
      </c>
      <c r="U62" s="103">
        <f t="shared" si="4"/>
        <v>389887265.48049998</v>
      </c>
      <c r="V62" s="103">
        <f t="shared" si="4"/>
        <v>923974099.69099998</v>
      </c>
      <c r="W62" s="58">
        <f t="shared" si="1"/>
        <v>5836136079.0616999</v>
      </c>
    </row>
    <row r="63" spans="1:23" ht="25" customHeight="1">
      <c r="A63" s="136"/>
      <c r="B63" s="133"/>
      <c r="C63" s="51">
        <v>16</v>
      </c>
      <c r="D63" s="57" t="s">
        <v>113</v>
      </c>
      <c r="E63" s="57">
        <v>113831019.2617</v>
      </c>
      <c r="F63" s="57">
        <v>0</v>
      </c>
      <c r="G63" s="57">
        <v>55067.464599999999</v>
      </c>
      <c r="H63" s="57">
        <v>1002521.1928</v>
      </c>
      <c r="I63" s="57">
        <v>9905104.8443999998</v>
      </c>
      <c r="J63" s="57">
        <v>24853475.9111</v>
      </c>
      <c r="K63" s="58">
        <f t="shared" si="0"/>
        <v>149647188.67460001</v>
      </c>
      <c r="L63" s="100"/>
      <c r="M63" s="137">
        <v>21</v>
      </c>
      <c r="N63" s="132" t="s">
        <v>43</v>
      </c>
      <c r="O63" s="102">
        <v>1</v>
      </c>
      <c r="P63" s="57" t="s">
        <v>494</v>
      </c>
      <c r="Q63" s="57">
        <v>101027642.6644</v>
      </c>
      <c r="R63" s="57">
        <v>0</v>
      </c>
      <c r="S63" s="57">
        <v>48873.638899999998</v>
      </c>
      <c r="T63" s="57">
        <v>889760.57220000005</v>
      </c>
      <c r="U63" s="57">
        <v>8791007.9279999994</v>
      </c>
      <c r="V63" s="57">
        <v>22275618.700199999</v>
      </c>
      <c r="W63" s="58">
        <f t="shared" si="1"/>
        <v>133032903.50369999</v>
      </c>
    </row>
    <row r="64" spans="1:23" ht="25" customHeight="1">
      <c r="A64" s="136"/>
      <c r="B64" s="133"/>
      <c r="C64" s="51">
        <v>17</v>
      </c>
      <c r="D64" s="57" t="s">
        <v>114</v>
      </c>
      <c r="E64" s="57">
        <v>106254490.05679999</v>
      </c>
      <c r="F64" s="57">
        <v>0</v>
      </c>
      <c r="G64" s="57">
        <v>51402.2048</v>
      </c>
      <c r="H64" s="57">
        <v>935793.94090000005</v>
      </c>
      <c r="I64" s="57">
        <v>9245826.5859999992</v>
      </c>
      <c r="J64" s="57">
        <v>23541225.485399999</v>
      </c>
      <c r="K64" s="58">
        <f t="shared" si="0"/>
        <v>140028738.27389997</v>
      </c>
      <c r="L64" s="100"/>
      <c r="M64" s="138"/>
      <c r="N64" s="133"/>
      <c r="O64" s="102">
        <v>2</v>
      </c>
      <c r="P64" s="57" t="s">
        <v>495</v>
      </c>
      <c r="Q64" s="57">
        <v>165075167.47369999</v>
      </c>
      <c r="R64" s="57">
        <v>0</v>
      </c>
      <c r="S64" s="57">
        <v>79857.590599999996</v>
      </c>
      <c r="T64" s="57">
        <v>1453833.5408999999</v>
      </c>
      <c r="U64" s="57">
        <v>14364158.835100001</v>
      </c>
      <c r="V64" s="57">
        <v>29005141.6796</v>
      </c>
      <c r="W64" s="58">
        <f t="shared" si="1"/>
        <v>209978159.11989999</v>
      </c>
    </row>
    <row r="65" spans="1:23" ht="25" customHeight="1">
      <c r="A65" s="136"/>
      <c r="B65" s="133"/>
      <c r="C65" s="51">
        <v>18</v>
      </c>
      <c r="D65" s="57" t="s">
        <v>115</v>
      </c>
      <c r="E65" s="57">
        <v>132011067.1003</v>
      </c>
      <c r="F65" s="57">
        <v>0</v>
      </c>
      <c r="G65" s="57">
        <v>63862.335599999999</v>
      </c>
      <c r="H65" s="57">
        <v>1162634.6958000001</v>
      </c>
      <c r="I65" s="57">
        <v>11487057.471100001</v>
      </c>
      <c r="J65" s="57">
        <v>27760765.275699999</v>
      </c>
      <c r="K65" s="58">
        <f t="shared" si="0"/>
        <v>172485386.87850001</v>
      </c>
      <c r="L65" s="100"/>
      <c r="M65" s="138"/>
      <c r="N65" s="133"/>
      <c r="O65" s="102">
        <v>3</v>
      </c>
      <c r="P65" s="57" t="s">
        <v>496</v>
      </c>
      <c r="Q65" s="57">
        <v>139041452.4181</v>
      </c>
      <c r="R65" s="57">
        <v>0</v>
      </c>
      <c r="S65" s="57">
        <v>67263.390100000004</v>
      </c>
      <c r="T65" s="57">
        <v>1224552.0038000001</v>
      </c>
      <c r="U65" s="57">
        <v>12098812.545600001</v>
      </c>
      <c r="V65" s="57">
        <v>29658046.261399999</v>
      </c>
      <c r="W65" s="58">
        <f t="shared" si="1"/>
        <v>182090126.61900002</v>
      </c>
    </row>
    <row r="66" spans="1:23" ht="25" customHeight="1">
      <c r="A66" s="136"/>
      <c r="B66" s="133"/>
      <c r="C66" s="51">
        <v>19</v>
      </c>
      <c r="D66" s="57" t="s">
        <v>116</v>
      </c>
      <c r="E66" s="57">
        <v>110153461.4356</v>
      </c>
      <c r="F66" s="57">
        <v>0</v>
      </c>
      <c r="G66" s="57">
        <v>53288.390700000004</v>
      </c>
      <c r="H66" s="57">
        <v>970132.57250000001</v>
      </c>
      <c r="I66" s="57">
        <v>9585098.9614000004</v>
      </c>
      <c r="J66" s="57">
        <v>23803379.158399999</v>
      </c>
      <c r="K66" s="58">
        <f t="shared" si="0"/>
        <v>144565360.51859999</v>
      </c>
      <c r="L66" s="100"/>
      <c r="M66" s="138"/>
      <c r="N66" s="133"/>
      <c r="O66" s="102">
        <v>4</v>
      </c>
      <c r="P66" s="57" t="s">
        <v>497</v>
      </c>
      <c r="Q66" s="57">
        <v>114802134.4575</v>
      </c>
      <c r="R66" s="57">
        <v>0</v>
      </c>
      <c r="S66" s="57">
        <v>55537.256099999999</v>
      </c>
      <c r="T66" s="57">
        <v>1011073.9016</v>
      </c>
      <c r="U66" s="57">
        <v>9989607.2752999999</v>
      </c>
      <c r="V66" s="57">
        <v>25200635.786600001</v>
      </c>
      <c r="W66" s="58">
        <f t="shared" si="1"/>
        <v>151058988.6771</v>
      </c>
    </row>
    <row r="67" spans="1:23" ht="25" customHeight="1">
      <c r="A67" s="136"/>
      <c r="B67" s="133"/>
      <c r="C67" s="51">
        <v>20</v>
      </c>
      <c r="D67" s="57" t="s">
        <v>117</v>
      </c>
      <c r="E67" s="57">
        <v>115899807.5966</v>
      </c>
      <c r="F67" s="57">
        <v>0</v>
      </c>
      <c r="G67" s="57">
        <v>56068.271999999997</v>
      </c>
      <c r="H67" s="57">
        <v>1020741.219</v>
      </c>
      <c r="I67" s="57">
        <v>10085122.2553</v>
      </c>
      <c r="J67" s="57">
        <v>24921764.691300001</v>
      </c>
      <c r="K67" s="58">
        <f t="shared" si="0"/>
        <v>151983504.03419998</v>
      </c>
      <c r="L67" s="100"/>
      <c r="M67" s="138"/>
      <c r="N67" s="133"/>
      <c r="O67" s="102">
        <v>5</v>
      </c>
      <c r="P67" s="57" t="s">
        <v>498</v>
      </c>
      <c r="Q67" s="57">
        <v>152894064.1767</v>
      </c>
      <c r="R67" s="57">
        <v>0</v>
      </c>
      <c r="S67" s="57">
        <v>73964.798999999999</v>
      </c>
      <c r="T67" s="57">
        <v>1346553.3436</v>
      </c>
      <c r="U67" s="57">
        <v>13304209.569499999</v>
      </c>
      <c r="V67" s="57">
        <v>32071125.505199999</v>
      </c>
      <c r="W67" s="58">
        <f t="shared" si="1"/>
        <v>199689917.39399999</v>
      </c>
    </row>
    <row r="68" spans="1:23" ht="25" customHeight="1">
      <c r="A68" s="136"/>
      <c r="B68" s="133"/>
      <c r="C68" s="51">
        <v>21</v>
      </c>
      <c r="D68" s="57" t="s">
        <v>118</v>
      </c>
      <c r="E68" s="57">
        <v>120552633.6417</v>
      </c>
      <c r="F68" s="57">
        <v>0</v>
      </c>
      <c r="G68" s="57">
        <v>58319.146399999998</v>
      </c>
      <c r="H68" s="57">
        <v>1061719.1242</v>
      </c>
      <c r="I68" s="57">
        <v>10489991.948100001</v>
      </c>
      <c r="J68" s="57">
        <v>26064661.222100001</v>
      </c>
      <c r="K68" s="58">
        <f t="shared" si="0"/>
        <v>158227325.08250001</v>
      </c>
      <c r="L68" s="100"/>
      <c r="M68" s="138"/>
      <c r="N68" s="133"/>
      <c r="O68" s="102">
        <v>6</v>
      </c>
      <c r="P68" s="57" t="s">
        <v>499</v>
      </c>
      <c r="Q68" s="57">
        <v>187056638.57499999</v>
      </c>
      <c r="R68" s="57">
        <v>0</v>
      </c>
      <c r="S68" s="57">
        <v>90491.457299999995</v>
      </c>
      <c r="T68" s="57">
        <v>1647426.5595</v>
      </c>
      <c r="U68" s="57">
        <v>16276895.6032</v>
      </c>
      <c r="V68" s="57">
        <v>33815567.526799999</v>
      </c>
      <c r="W68" s="58">
        <f t="shared" si="1"/>
        <v>238887019.7218</v>
      </c>
    </row>
    <row r="69" spans="1:23" ht="25" customHeight="1">
      <c r="A69" s="136"/>
      <c r="B69" s="133"/>
      <c r="C69" s="51">
        <v>22</v>
      </c>
      <c r="D69" s="57" t="s">
        <v>119</v>
      </c>
      <c r="E69" s="57">
        <v>103618143.85600001</v>
      </c>
      <c r="F69" s="57">
        <v>0</v>
      </c>
      <c r="G69" s="57">
        <v>50126.832699999999</v>
      </c>
      <c r="H69" s="57">
        <v>912575.37569999998</v>
      </c>
      <c r="I69" s="57">
        <v>9016422.6353999991</v>
      </c>
      <c r="J69" s="57">
        <v>23543790.5898</v>
      </c>
      <c r="K69" s="58">
        <f t="shared" si="0"/>
        <v>137141059.28960001</v>
      </c>
      <c r="L69" s="100"/>
      <c r="M69" s="138"/>
      <c r="N69" s="133"/>
      <c r="O69" s="102">
        <v>7</v>
      </c>
      <c r="P69" s="57" t="s">
        <v>500</v>
      </c>
      <c r="Q69" s="57">
        <v>127436511.41859999</v>
      </c>
      <c r="R69" s="57">
        <v>0</v>
      </c>
      <c r="S69" s="57">
        <v>61649.325700000001</v>
      </c>
      <c r="T69" s="57">
        <v>1122346.1255000001</v>
      </c>
      <c r="U69" s="57">
        <v>11088998.5419</v>
      </c>
      <c r="V69" s="57">
        <v>25438563.4734</v>
      </c>
      <c r="W69" s="58">
        <f t="shared" si="1"/>
        <v>165148068.88509998</v>
      </c>
    </row>
    <row r="70" spans="1:23" ht="25" customHeight="1">
      <c r="A70" s="136"/>
      <c r="B70" s="133"/>
      <c r="C70" s="51">
        <v>23</v>
      </c>
      <c r="D70" s="57" t="s">
        <v>120</v>
      </c>
      <c r="E70" s="57">
        <v>108197499.2691</v>
      </c>
      <c r="F70" s="57">
        <v>0</v>
      </c>
      <c r="G70" s="57">
        <v>52342.164700000001</v>
      </c>
      <c r="H70" s="57">
        <v>952906.21770000004</v>
      </c>
      <c r="I70" s="57">
        <v>9414899.2173999995</v>
      </c>
      <c r="J70" s="57">
        <v>24644847.417199999</v>
      </c>
      <c r="K70" s="58">
        <f t="shared" si="0"/>
        <v>143262494.2861</v>
      </c>
      <c r="L70" s="100"/>
      <c r="M70" s="138"/>
      <c r="N70" s="133"/>
      <c r="O70" s="102">
        <v>8</v>
      </c>
      <c r="P70" s="57" t="s">
        <v>501</v>
      </c>
      <c r="Q70" s="57">
        <v>135382785.2509</v>
      </c>
      <c r="R70" s="57">
        <v>0</v>
      </c>
      <c r="S70" s="57">
        <v>65493.454899999997</v>
      </c>
      <c r="T70" s="57">
        <v>1192329.7553999999</v>
      </c>
      <c r="U70" s="57">
        <v>11780450.4496</v>
      </c>
      <c r="V70" s="57">
        <v>26738900.414000001</v>
      </c>
      <c r="W70" s="58">
        <f t="shared" si="1"/>
        <v>175159959.32480001</v>
      </c>
    </row>
    <row r="71" spans="1:23" ht="25" customHeight="1">
      <c r="A71" s="136"/>
      <c r="B71" s="133"/>
      <c r="C71" s="51">
        <v>24</v>
      </c>
      <c r="D71" s="57" t="s">
        <v>121</v>
      </c>
      <c r="E71" s="57">
        <v>110824669.2977</v>
      </c>
      <c r="F71" s="57">
        <v>0</v>
      </c>
      <c r="G71" s="57">
        <v>53613.097600000001</v>
      </c>
      <c r="H71" s="57">
        <v>976043.96739999996</v>
      </c>
      <c r="I71" s="57">
        <v>9643504.6954999994</v>
      </c>
      <c r="J71" s="57">
        <v>22597780.0748</v>
      </c>
      <c r="K71" s="58">
        <f t="shared" si="0"/>
        <v>144095611.13300002</v>
      </c>
      <c r="L71" s="100"/>
      <c r="M71" s="138"/>
      <c r="N71" s="133"/>
      <c r="O71" s="102">
        <v>9</v>
      </c>
      <c r="P71" s="57" t="s">
        <v>502</v>
      </c>
      <c r="Q71" s="57">
        <v>168187916.68020001</v>
      </c>
      <c r="R71" s="57">
        <v>0</v>
      </c>
      <c r="S71" s="57">
        <v>81363.429799999998</v>
      </c>
      <c r="T71" s="57">
        <v>1481247.8351</v>
      </c>
      <c r="U71" s="57">
        <v>14635017.406400001</v>
      </c>
      <c r="V71" s="57">
        <v>33632191.060900003</v>
      </c>
      <c r="W71" s="58">
        <f t="shared" si="1"/>
        <v>218017736.41240001</v>
      </c>
    </row>
    <row r="72" spans="1:23" ht="25" customHeight="1">
      <c r="A72" s="136"/>
      <c r="B72" s="133"/>
      <c r="C72" s="51">
        <v>25</v>
      </c>
      <c r="D72" s="57" t="s">
        <v>122</v>
      </c>
      <c r="E72" s="57">
        <v>130576010.9945</v>
      </c>
      <c r="F72" s="57">
        <v>0</v>
      </c>
      <c r="G72" s="57">
        <v>63168.1057</v>
      </c>
      <c r="H72" s="57">
        <v>1149996.0129</v>
      </c>
      <c r="I72" s="57">
        <v>11362184.819700001</v>
      </c>
      <c r="J72" s="57">
        <v>27453978.785500001</v>
      </c>
      <c r="K72" s="58">
        <f t="shared" si="0"/>
        <v>170605338.71829998</v>
      </c>
      <c r="L72" s="100"/>
      <c r="M72" s="138"/>
      <c r="N72" s="133"/>
      <c r="O72" s="102">
        <v>10</v>
      </c>
      <c r="P72" s="57" t="s">
        <v>503</v>
      </c>
      <c r="Q72" s="57">
        <v>117110484.63779999</v>
      </c>
      <c r="R72" s="57">
        <v>0</v>
      </c>
      <c r="S72" s="57">
        <v>56653.955199999997</v>
      </c>
      <c r="T72" s="57">
        <v>1031403.773</v>
      </c>
      <c r="U72" s="57">
        <v>10190470.367799999</v>
      </c>
      <c r="V72" s="57">
        <v>25424369.895500001</v>
      </c>
      <c r="W72" s="58">
        <f t="shared" si="1"/>
        <v>153813382.6293</v>
      </c>
    </row>
    <row r="73" spans="1:23" ht="25" customHeight="1">
      <c r="A73" s="136"/>
      <c r="B73" s="133"/>
      <c r="C73" s="51">
        <v>26</v>
      </c>
      <c r="D73" s="57" t="s">
        <v>123</v>
      </c>
      <c r="E73" s="57">
        <v>97266946.526800007</v>
      </c>
      <c r="F73" s="57">
        <v>0</v>
      </c>
      <c r="G73" s="57">
        <v>47054.345699999998</v>
      </c>
      <c r="H73" s="57">
        <v>856639.74450000003</v>
      </c>
      <c r="I73" s="57">
        <v>8463767.6926000006</v>
      </c>
      <c r="J73" s="57">
        <v>20649269.745000001</v>
      </c>
      <c r="K73" s="58">
        <f t="shared" ref="K73:K136" si="5">E73+F73+G73+H73+I73+J73</f>
        <v>127283678.0546</v>
      </c>
      <c r="L73" s="100"/>
      <c r="M73" s="138"/>
      <c r="N73" s="133"/>
      <c r="O73" s="102">
        <v>11</v>
      </c>
      <c r="P73" s="57" t="s">
        <v>504</v>
      </c>
      <c r="Q73" s="57">
        <v>123699235.85250001</v>
      </c>
      <c r="R73" s="57">
        <v>0</v>
      </c>
      <c r="S73" s="57">
        <v>59841.362500000003</v>
      </c>
      <c r="T73" s="57">
        <v>1089431.5651</v>
      </c>
      <c r="U73" s="57">
        <v>10763796.267899999</v>
      </c>
      <c r="V73" s="57">
        <v>27123438.069699999</v>
      </c>
      <c r="W73" s="58">
        <f t="shared" ref="W73:W136" si="6">Q73+R73+S73+T73+U73+V73</f>
        <v>162735743.11770001</v>
      </c>
    </row>
    <row r="74" spans="1:23" ht="25" customHeight="1">
      <c r="A74" s="136"/>
      <c r="B74" s="133"/>
      <c r="C74" s="51">
        <v>27</v>
      </c>
      <c r="D74" s="57" t="s">
        <v>124</v>
      </c>
      <c r="E74" s="57">
        <v>119347337.7052</v>
      </c>
      <c r="F74" s="57">
        <v>0</v>
      </c>
      <c r="G74" s="57">
        <v>57736.066400000003</v>
      </c>
      <c r="H74" s="57">
        <v>1051103.9620999999</v>
      </c>
      <c r="I74" s="57">
        <v>10385112.077</v>
      </c>
      <c r="J74" s="57">
        <v>24853475.9111</v>
      </c>
      <c r="K74" s="58">
        <f t="shared" si="5"/>
        <v>155694765.7218</v>
      </c>
      <c r="L74" s="100"/>
      <c r="M74" s="138"/>
      <c r="N74" s="133"/>
      <c r="O74" s="102">
        <v>12</v>
      </c>
      <c r="P74" s="57" t="s">
        <v>505</v>
      </c>
      <c r="Q74" s="57">
        <v>136467144.83160001</v>
      </c>
      <c r="R74" s="57">
        <v>0</v>
      </c>
      <c r="S74" s="57">
        <v>66018.030100000004</v>
      </c>
      <c r="T74" s="57">
        <v>1201879.8189000001</v>
      </c>
      <c r="U74" s="57">
        <v>11874806.9388</v>
      </c>
      <c r="V74" s="57">
        <v>29536517.3136</v>
      </c>
      <c r="W74" s="58">
        <f t="shared" si="6"/>
        <v>179146366.933</v>
      </c>
    </row>
    <row r="75" spans="1:23" ht="25" customHeight="1">
      <c r="A75" s="136"/>
      <c r="B75" s="133"/>
      <c r="C75" s="51">
        <v>28</v>
      </c>
      <c r="D75" s="57" t="s">
        <v>125</v>
      </c>
      <c r="E75" s="57">
        <v>97301584.475700006</v>
      </c>
      <c r="F75" s="57">
        <v>0</v>
      </c>
      <c r="G75" s="57">
        <v>47071.102299999999</v>
      </c>
      <c r="H75" s="57">
        <v>856944.80429999996</v>
      </c>
      <c r="I75" s="57">
        <v>8466781.7437999994</v>
      </c>
      <c r="J75" s="57">
        <v>21243404.934099998</v>
      </c>
      <c r="K75" s="58">
        <f t="shared" si="5"/>
        <v>127915787.06020001</v>
      </c>
      <c r="L75" s="100"/>
      <c r="M75" s="138"/>
      <c r="N75" s="133"/>
      <c r="O75" s="102">
        <v>13</v>
      </c>
      <c r="P75" s="57" t="s">
        <v>506</v>
      </c>
      <c r="Q75" s="57">
        <v>113570473.27159999</v>
      </c>
      <c r="R75" s="57">
        <v>0</v>
      </c>
      <c r="S75" s="57">
        <v>54941.421499999997</v>
      </c>
      <c r="T75" s="57">
        <v>1000226.5382</v>
      </c>
      <c r="U75" s="57">
        <v>9882433.2092000004</v>
      </c>
      <c r="V75" s="57">
        <v>23383173.792199999</v>
      </c>
      <c r="W75" s="58">
        <f t="shared" si="6"/>
        <v>147891248.23269999</v>
      </c>
    </row>
    <row r="76" spans="1:23" ht="25" customHeight="1">
      <c r="A76" s="136"/>
      <c r="B76" s="133"/>
      <c r="C76" s="51">
        <v>29</v>
      </c>
      <c r="D76" s="57" t="s">
        <v>126</v>
      </c>
      <c r="E76" s="57">
        <v>126896886.6724</v>
      </c>
      <c r="F76" s="57">
        <v>0</v>
      </c>
      <c r="G76" s="57">
        <v>61388.274100000002</v>
      </c>
      <c r="H76" s="57">
        <v>1117593.5963000001</v>
      </c>
      <c r="I76" s="57">
        <v>11042042.626700001</v>
      </c>
      <c r="J76" s="57">
        <v>24355674.644099999</v>
      </c>
      <c r="K76" s="58">
        <f t="shared" si="5"/>
        <v>163473585.81360003</v>
      </c>
      <c r="L76" s="100"/>
      <c r="M76" s="138"/>
      <c r="N76" s="133"/>
      <c r="O76" s="102">
        <v>14</v>
      </c>
      <c r="P76" s="57" t="s">
        <v>507</v>
      </c>
      <c r="Q76" s="57">
        <v>130329540.2528</v>
      </c>
      <c r="R76" s="57">
        <v>0</v>
      </c>
      <c r="S76" s="57">
        <v>63048.871800000001</v>
      </c>
      <c r="T76" s="57">
        <v>1147825.3204000001</v>
      </c>
      <c r="U76" s="57">
        <v>11340737.954399999</v>
      </c>
      <c r="V76" s="57">
        <v>27327848.391899999</v>
      </c>
      <c r="W76" s="58">
        <f t="shared" si="6"/>
        <v>170209000.7913</v>
      </c>
    </row>
    <row r="77" spans="1:23" ht="25" customHeight="1">
      <c r="A77" s="136"/>
      <c r="B77" s="133"/>
      <c r="C77" s="51">
        <v>30</v>
      </c>
      <c r="D77" s="57" t="s">
        <v>127</v>
      </c>
      <c r="E77" s="57">
        <v>105000926.7244</v>
      </c>
      <c r="F77" s="57">
        <v>0</v>
      </c>
      <c r="G77" s="57">
        <v>50795.774700000002</v>
      </c>
      <c r="H77" s="57">
        <v>924753.68299999996</v>
      </c>
      <c r="I77" s="57">
        <v>9136746.6856999993</v>
      </c>
      <c r="J77" s="57">
        <v>21668528.2421</v>
      </c>
      <c r="K77" s="58">
        <f t="shared" si="5"/>
        <v>136781751.1099</v>
      </c>
      <c r="L77" s="100"/>
      <c r="M77" s="138"/>
      <c r="N77" s="133"/>
      <c r="O77" s="102">
        <v>15</v>
      </c>
      <c r="P77" s="57" t="s">
        <v>508</v>
      </c>
      <c r="Q77" s="57">
        <v>150778937.43900001</v>
      </c>
      <c r="R77" s="57">
        <v>0</v>
      </c>
      <c r="S77" s="57">
        <v>72941.574699999997</v>
      </c>
      <c r="T77" s="57">
        <v>1327925.2105</v>
      </c>
      <c r="U77" s="57">
        <v>13120159.9823</v>
      </c>
      <c r="V77" s="57">
        <v>28529514.315400001</v>
      </c>
      <c r="W77" s="58">
        <f t="shared" si="6"/>
        <v>193829478.52190003</v>
      </c>
    </row>
    <row r="78" spans="1:23" ht="25" customHeight="1">
      <c r="A78" s="136"/>
      <c r="B78" s="134"/>
      <c r="C78" s="51">
        <v>31</v>
      </c>
      <c r="D78" s="57" t="s">
        <v>128</v>
      </c>
      <c r="E78" s="57">
        <v>158714020.96790001</v>
      </c>
      <c r="F78" s="57">
        <v>0</v>
      </c>
      <c r="G78" s="57">
        <v>76780.290500000003</v>
      </c>
      <c r="H78" s="57">
        <v>1397810.2862</v>
      </c>
      <c r="I78" s="57">
        <v>13810638.156199999</v>
      </c>
      <c r="J78" s="57">
        <v>35258679.538699999</v>
      </c>
      <c r="K78" s="58">
        <f t="shared" si="5"/>
        <v>209257929.23949999</v>
      </c>
      <c r="L78" s="100"/>
      <c r="M78" s="138"/>
      <c r="N78" s="133"/>
      <c r="O78" s="102">
        <v>16</v>
      </c>
      <c r="P78" s="57" t="s">
        <v>509</v>
      </c>
      <c r="Q78" s="57">
        <v>120803148.3732</v>
      </c>
      <c r="R78" s="57">
        <v>0</v>
      </c>
      <c r="S78" s="57">
        <v>58440.3367</v>
      </c>
      <c r="T78" s="57">
        <v>1063925.4325000001</v>
      </c>
      <c r="U78" s="57">
        <v>10511790.704600001</v>
      </c>
      <c r="V78" s="57">
        <v>25626956.143399999</v>
      </c>
      <c r="W78" s="58">
        <f t="shared" si="6"/>
        <v>158064260.99040002</v>
      </c>
    </row>
    <row r="79" spans="1:23" ht="25" customHeight="1">
      <c r="A79" s="51"/>
      <c r="B79" s="119" t="s">
        <v>813</v>
      </c>
      <c r="C79" s="120"/>
      <c r="D79" s="121"/>
      <c r="E79" s="103">
        <f>SUM(E48:E78)</f>
        <v>3591105236.6999998</v>
      </c>
      <c r="F79" s="103">
        <f t="shared" ref="F79:J79" si="7">SUM(F48:F78)</f>
        <v>0</v>
      </c>
      <c r="G79" s="103">
        <f t="shared" si="7"/>
        <v>1737251.0727999997</v>
      </c>
      <c r="H79" s="103">
        <f t="shared" si="7"/>
        <v>31627223.657399997</v>
      </c>
      <c r="I79" s="103">
        <f t="shared" si="7"/>
        <v>312483136.03469992</v>
      </c>
      <c r="J79" s="103">
        <f t="shared" si="7"/>
        <v>769442256.89979994</v>
      </c>
      <c r="K79" s="58">
        <f t="shared" si="5"/>
        <v>4706395104.3647003</v>
      </c>
      <c r="L79" s="100"/>
      <c r="M79" s="138"/>
      <c r="N79" s="133"/>
      <c r="O79" s="102">
        <v>17</v>
      </c>
      <c r="P79" s="57" t="s">
        <v>510</v>
      </c>
      <c r="Q79" s="57">
        <v>119047735.5485</v>
      </c>
      <c r="R79" s="57">
        <v>0</v>
      </c>
      <c r="S79" s="57">
        <v>57591.129399999998</v>
      </c>
      <c r="T79" s="57">
        <v>1048465.3358999999</v>
      </c>
      <c r="U79" s="57">
        <v>10359041.9356</v>
      </c>
      <c r="V79" s="57">
        <v>23641622.314399999</v>
      </c>
      <c r="W79" s="58">
        <f t="shared" si="6"/>
        <v>154154456.2638</v>
      </c>
    </row>
    <row r="80" spans="1:23" ht="25" customHeight="1">
      <c r="A80" s="136">
        <v>4</v>
      </c>
      <c r="B80" s="132" t="s">
        <v>26</v>
      </c>
      <c r="C80" s="51">
        <v>1</v>
      </c>
      <c r="D80" s="57" t="s">
        <v>129</v>
      </c>
      <c r="E80" s="57">
        <v>178517993.77500001</v>
      </c>
      <c r="F80" s="57">
        <v>0</v>
      </c>
      <c r="G80" s="57">
        <v>86360.759600000005</v>
      </c>
      <c r="H80" s="57">
        <v>1572225.8591</v>
      </c>
      <c r="I80" s="57">
        <v>15533898.0221</v>
      </c>
      <c r="J80" s="57">
        <v>39057343.437399998</v>
      </c>
      <c r="K80" s="58">
        <f t="shared" si="5"/>
        <v>234767821.85320002</v>
      </c>
      <c r="L80" s="100"/>
      <c r="M80" s="138"/>
      <c r="N80" s="133"/>
      <c r="O80" s="102">
        <v>18</v>
      </c>
      <c r="P80" s="57" t="s">
        <v>511</v>
      </c>
      <c r="Q80" s="57">
        <v>123541703.91150001</v>
      </c>
      <c r="R80" s="57">
        <v>0</v>
      </c>
      <c r="S80" s="57">
        <v>59765.154000000002</v>
      </c>
      <c r="T80" s="57">
        <v>1088044.1654999999</v>
      </c>
      <c r="U80" s="57">
        <v>10750088.489399999</v>
      </c>
      <c r="V80" s="57">
        <v>25762621.6668</v>
      </c>
      <c r="W80" s="58">
        <f t="shared" si="6"/>
        <v>161202223.3872</v>
      </c>
    </row>
    <row r="81" spans="1:23" ht="25" customHeight="1">
      <c r="A81" s="136"/>
      <c r="B81" s="133"/>
      <c r="C81" s="51">
        <v>2</v>
      </c>
      <c r="D81" s="57" t="s">
        <v>130</v>
      </c>
      <c r="E81" s="57">
        <v>117403592.9171</v>
      </c>
      <c r="F81" s="57">
        <v>0</v>
      </c>
      <c r="G81" s="57">
        <v>56795.750699999997</v>
      </c>
      <c r="H81" s="57">
        <v>1033985.2070000001</v>
      </c>
      <c r="I81" s="57">
        <v>10215975.438899999</v>
      </c>
      <c r="J81" s="57">
        <v>26696903.2062</v>
      </c>
      <c r="K81" s="58">
        <f t="shared" si="5"/>
        <v>155407252.51989999</v>
      </c>
      <c r="L81" s="100"/>
      <c r="M81" s="138"/>
      <c r="N81" s="133"/>
      <c r="O81" s="102">
        <v>19</v>
      </c>
      <c r="P81" s="57" t="s">
        <v>512</v>
      </c>
      <c r="Q81" s="57">
        <v>149468934.46669999</v>
      </c>
      <c r="R81" s="57">
        <v>0</v>
      </c>
      <c r="S81" s="57">
        <v>72307.841100000005</v>
      </c>
      <c r="T81" s="57">
        <v>1316387.8829999999</v>
      </c>
      <c r="U81" s="57">
        <v>13006168.937799999</v>
      </c>
      <c r="V81" s="57">
        <v>27078463.238699999</v>
      </c>
      <c r="W81" s="58">
        <f t="shared" si="6"/>
        <v>190942262.36729997</v>
      </c>
    </row>
    <row r="82" spans="1:23" ht="25" customHeight="1">
      <c r="A82" s="136"/>
      <c r="B82" s="133"/>
      <c r="C82" s="51">
        <v>3</v>
      </c>
      <c r="D82" s="57" t="s">
        <v>131</v>
      </c>
      <c r="E82" s="57">
        <v>120775096.31219999</v>
      </c>
      <c r="F82" s="57">
        <v>0</v>
      </c>
      <c r="G82" s="57">
        <v>58426.766100000001</v>
      </c>
      <c r="H82" s="57">
        <v>1063678.3751999999</v>
      </c>
      <c r="I82" s="57">
        <v>10509349.7302</v>
      </c>
      <c r="J82" s="57">
        <v>27499780.893800002</v>
      </c>
      <c r="K82" s="58">
        <f t="shared" si="5"/>
        <v>159906332.07749999</v>
      </c>
      <c r="L82" s="100"/>
      <c r="M82" s="138"/>
      <c r="N82" s="133"/>
      <c r="O82" s="102">
        <v>20</v>
      </c>
      <c r="P82" s="57" t="s">
        <v>513</v>
      </c>
      <c r="Q82" s="57">
        <v>114856542.728</v>
      </c>
      <c r="R82" s="57">
        <v>0</v>
      </c>
      <c r="S82" s="57">
        <v>55563.5769</v>
      </c>
      <c r="T82" s="57">
        <v>1011553.0807</v>
      </c>
      <c r="U82" s="57">
        <v>9994341.6580999997</v>
      </c>
      <c r="V82" s="57">
        <v>24202525.1505</v>
      </c>
      <c r="W82" s="58">
        <f t="shared" si="6"/>
        <v>150120526.19419998</v>
      </c>
    </row>
    <row r="83" spans="1:23" ht="25" customHeight="1">
      <c r="A83" s="136"/>
      <c r="B83" s="133"/>
      <c r="C83" s="51">
        <v>4</v>
      </c>
      <c r="D83" s="57" t="s">
        <v>132</v>
      </c>
      <c r="E83" s="57">
        <v>145980265.50490001</v>
      </c>
      <c r="F83" s="57">
        <v>0</v>
      </c>
      <c r="G83" s="57">
        <v>70620.145099999994</v>
      </c>
      <c r="H83" s="57">
        <v>1285662.8259000001</v>
      </c>
      <c r="I83" s="57">
        <v>12702599.382999999</v>
      </c>
      <c r="J83" s="57">
        <v>34202455.780100003</v>
      </c>
      <c r="K83" s="58">
        <f t="shared" si="5"/>
        <v>194241603.639</v>
      </c>
      <c r="L83" s="100"/>
      <c r="M83" s="139"/>
      <c r="N83" s="134"/>
      <c r="O83" s="102">
        <v>21</v>
      </c>
      <c r="P83" s="57" t="s">
        <v>514</v>
      </c>
      <c r="Q83" s="57">
        <v>137190152.52340001</v>
      </c>
      <c r="R83" s="57">
        <v>0</v>
      </c>
      <c r="S83" s="57">
        <v>66367.796000000002</v>
      </c>
      <c r="T83" s="57">
        <v>1208247.4201</v>
      </c>
      <c r="U83" s="57">
        <v>11937720.08</v>
      </c>
      <c r="V83" s="57">
        <v>27951567.785399999</v>
      </c>
      <c r="W83" s="58">
        <f t="shared" si="6"/>
        <v>178354055.60490003</v>
      </c>
    </row>
    <row r="84" spans="1:23" ht="25" customHeight="1">
      <c r="A84" s="136"/>
      <c r="B84" s="133"/>
      <c r="C84" s="51">
        <v>5</v>
      </c>
      <c r="D84" s="57" t="s">
        <v>133</v>
      </c>
      <c r="E84" s="57">
        <v>110867262.3821</v>
      </c>
      <c r="F84" s="57">
        <v>0</v>
      </c>
      <c r="G84" s="57">
        <v>53633.702700000002</v>
      </c>
      <c r="H84" s="57">
        <v>976419.08900000004</v>
      </c>
      <c r="I84" s="57">
        <v>9647210.9696999993</v>
      </c>
      <c r="J84" s="57">
        <v>24375597.6987</v>
      </c>
      <c r="K84" s="58">
        <f t="shared" si="5"/>
        <v>145920123.84220001</v>
      </c>
      <c r="L84" s="100"/>
      <c r="M84" s="101"/>
      <c r="N84" s="119" t="s">
        <v>831</v>
      </c>
      <c r="O84" s="120"/>
      <c r="P84" s="121"/>
      <c r="Q84" s="103">
        <f>SUM(Q63:Q83)</f>
        <v>2827768346.9516997</v>
      </c>
      <c r="R84" s="103">
        <f t="shared" ref="R84:V84" si="8">SUM(R63:R83)</f>
        <v>0</v>
      </c>
      <c r="S84" s="103">
        <f t="shared" si="8"/>
        <v>1367975.3923000002</v>
      </c>
      <c r="T84" s="103">
        <f t="shared" si="8"/>
        <v>24904439.181400005</v>
      </c>
      <c r="U84" s="103">
        <f t="shared" si="8"/>
        <v>246060714.68050003</v>
      </c>
      <c r="V84" s="103">
        <f t="shared" si="8"/>
        <v>573424408.48560011</v>
      </c>
      <c r="W84" s="58">
        <f t="shared" si="6"/>
        <v>3673525884.6914997</v>
      </c>
    </row>
    <row r="85" spans="1:23" ht="25" customHeight="1">
      <c r="A85" s="136"/>
      <c r="B85" s="133"/>
      <c r="C85" s="51">
        <v>6</v>
      </c>
      <c r="D85" s="57" t="s">
        <v>134</v>
      </c>
      <c r="E85" s="57">
        <v>127632941.09029999</v>
      </c>
      <c r="F85" s="57">
        <v>0</v>
      </c>
      <c r="G85" s="57">
        <v>61744.351499999997</v>
      </c>
      <c r="H85" s="57">
        <v>1124076.1013</v>
      </c>
      <c r="I85" s="57">
        <v>11106091.040100001</v>
      </c>
      <c r="J85" s="57">
        <v>28732912.098299999</v>
      </c>
      <c r="K85" s="58">
        <f t="shared" si="5"/>
        <v>168657764.68150002</v>
      </c>
      <c r="L85" s="100"/>
      <c r="M85" s="137">
        <v>22</v>
      </c>
      <c r="N85" s="132" t="s">
        <v>44</v>
      </c>
      <c r="O85" s="102">
        <v>1</v>
      </c>
      <c r="P85" s="57" t="s">
        <v>515</v>
      </c>
      <c r="Q85" s="57">
        <v>146538777.22639999</v>
      </c>
      <c r="R85" s="57">
        <v>-4284409.3099999996</v>
      </c>
      <c r="S85" s="57">
        <v>70890.333499999993</v>
      </c>
      <c r="T85" s="57">
        <v>1290581.6946</v>
      </c>
      <c r="U85" s="57">
        <v>12751198.764799999</v>
      </c>
      <c r="V85" s="57">
        <v>29003438.0625</v>
      </c>
      <c r="W85" s="58">
        <f t="shared" si="6"/>
        <v>185370476.77179998</v>
      </c>
    </row>
    <row r="86" spans="1:23" ht="25" customHeight="1">
      <c r="A86" s="136"/>
      <c r="B86" s="133"/>
      <c r="C86" s="51">
        <v>7</v>
      </c>
      <c r="D86" s="57" t="s">
        <v>135</v>
      </c>
      <c r="E86" s="57">
        <v>118286943.979</v>
      </c>
      <c r="F86" s="57">
        <v>0</v>
      </c>
      <c r="G86" s="57">
        <v>57223.084999999999</v>
      </c>
      <c r="H86" s="57">
        <v>1041764.9682999999</v>
      </c>
      <c r="I86" s="57">
        <v>10292840.997500001</v>
      </c>
      <c r="J86" s="57">
        <v>26986417.9932</v>
      </c>
      <c r="K86" s="58">
        <f t="shared" si="5"/>
        <v>156665191.023</v>
      </c>
      <c r="L86" s="100"/>
      <c r="M86" s="138"/>
      <c r="N86" s="133"/>
      <c r="O86" s="102">
        <v>2</v>
      </c>
      <c r="P86" s="57" t="s">
        <v>516</v>
      </c>
      <c r="Q86" s="57">
        <v>129573347.7941</v>
      </c>
      <c r="R86" s="57">
        <v>-4284409.3099999996</v>
      </c>
      <c r="S86" s="57">
        <v>62683.052300000003</v>
      </c>
      <c r="T86" s="57">
        <v>1141165.4576000001</v>
      </c>
      <c r="U86" s="57">
        <v>11274937.2119</v>
      </c>
      <c r="V86" s="57">
        <v>24450491.698199999</v>
      </c>
      <c r="W86" s="58">
        <f t="shared" si="6"/>
        <v>162218215.9041</v>
      </c>
    </row>
    <row r="87" spans="1:23" ht="25" customHeight="1">
      <c r="A87" s="136"/>
      <c r="B87" s="133"/>
      <c r="C87" s="51">
        <v>8</v>
      </c>
      <c r="D87" s="57" t="s">
        <v>136</v>
      </c>
      <c r="E87" s="57">
        <v>105763225.49439999</v>
      </c>
      <c r="F87" s="57">
        <v>0</v>
      </c>
      <c r="G87" s="57">
        <v>51164.548199999997</v>
      </c>
      <c r="H87" s="57">
        <v>931467.3247</v>
      </c>
      <c r="I87" s="57">
        <v>9203078.7741999999</v>
      </c>
      <c r="J87" s="57">
        <v>23450678.042399999</v>
      </c>
      <c r="K87" s="58">
        <f t="shared" si="5"/>
        <v>139399614.1839</v>
      </c>
      <c r="L87" s="100"/>
      <c r="M87" s="138"/>
      <c r="N87" s="133"/>
      <c r="O87" s="102">
        <v>3</v>
      </c>
      <c r="P87" s="57" t="s">
        <v>517</v>
      </c>
      <c r="Q87" s="57">
        <v>163527844.28780001</v>
      </c>
      <c r="R87" s="57">
        <v>-4284409.3099999996</v>
      </c>
      <c r="S87" s="57">
        <v>79109.049799999993</v>
      </c>
      <c r="T87" s="57">
        <v>1440206.1105</v>
      </c>
      <c r="U87" s="57">
        <v>14229517.1664</v>
      </c>
      <c r="V87" s="57">
        <v>32717652.2795</v>
      </c>
      <c r="W87" s="58">
        <f t="shared" si="6"/>
        <v>207709919.58400005</v>
      </c>
    </row>
    <row r="88" spans="1:23" ht="25" customHeight="1">
      <c r="A88" s="136"/>
      <c r="B88" s="133"/>
      <c r="C88" s="51">
        <v>9</v>
      </c>
      <c r="D88" s="57" t="s">
        <v>137</v>
      </c>
      <c r="E88" s="57">
        <v>117469887.5732</v>
      </c>
      <c r="F88" s="57">
        <v>0</v>
      </c>
      <c r="G88" s="57">
        <v>56827.8217</v>
      </c>
      <c r="H88" s="57">
        <v>1034569.0706</v>
      </c>
      <c r="I88" s="57">
        <v>10221744.125800001</v>
      </c>
      <c r="J88" s="57">
        <v>26976214.577799998</v>
      </c>
      <c r="K88" s="58">
        <f t="shared" si="5"/>
        <v>155759243.16910002</v>
      </c>
      <c r="L88" s="100"/>
      <c r="M88" s="138"/>
      <c r="N88" s="133"/>
      <c r="O88" s="102">
        <v>4</v>
      </c>
      <c r="P88" s="57" t="s">
        <v>518</v>
      </c>
      <c r="Q88" s="57">
        <v>129479672.3009</v>
      </c>
      <c r="R88" s="57">
        <v>-4284409.3099999996</v>
      </c>
      <c r="S88" s="57">
        <v>62637.735399999998</v>
      </c>
      <c r="T88" s="57">
        <v>1140340.4480999999</v>
      </c>
      <c r="U88" s="57">
        <v>11266785.957699999</v>
      </c>
      <c r="V88" s="57">
        <v>25457836.710299999</v>
      </c>
      <c r="W88" s="58">
        <f t="shared" si="6"/>
        <v>163122863.84239998</v>
      </c>
    </row>
    <row r="89" spans="1:23" ht="25" customHeight="1">
      <c r="A89" s="136"/>
      <c r="B89" s="133"/>
      <c r="C89" s="51">
        <v>10</v>
      </c>
      <c r="D89" s="57" t="s">
        <v>138</v>
      </c>
      <c r="E89" s="57">
        <v>185841596.7475</v>
      </c>
      <c r="F89" s="57">
        <v>0</v>
      </c>
      <c r="G89" s="57">
        <v>89903.662500000006</v>
      </c>
      <c r="H89" s="57">
        <v>1636725.5644</v>
      </c>
      <c r="I89" s="57">
        <v>16171167.6851</v>
      </c>
      <c r="J89" s="57">
        <v>42512311.099699996</v>
      </c>
      <c r="K89" s="58">
        <f t="shared" si="5"/>
        <v>246251704.75919998</v>
      </c>
      <c r="L89" s="100"/>
      <c r="M89" s="138"/>
      <c r="N89" s="133"/>
      <c r="O89" s="102">
        <v>5</v>
      </c>
      <c r="P89" s="57" t="s">
        <v>519</v>
      </c>
      <c r="Q89" s="57">
        <v>177038929.49739999</v>
      </c>
      <c r="R89" s="57">
        <v>-4284409.3099999996</v>
      </c>
      <c r="S89" s="57">
        <v>85645.240099999995</v>
      </c>
      <c r="T89" s="57">
        <v>1559199.5918000001</v>
      </c>
      <c r="U89" s="57">
        <v>15405195.9615</v>
      </c>
      <c r="V89" s="57">
        <v>32316298.939199999</v>
      </c>
      <c r="W89" s="58">
        <f t="shared" si="6"/>
        <v>222120859.91999996</v>
      </c>
    </row>
    <row r="90" spans="1:23" ht="25" customHeight="1">
      <c r="A90" s="136"/>
      <c r="B90" s="133"/>
      <c r="C90" s="51">
        <v>11</v>
      </c>
      <c r="D90" s="57" t="s">
        <v>139</v>
      </c>
      <c r="E90" s="57">
        <v>129160134.1679</v>
      </c>
      <c r="F90" s="57">
        <v>0</v>
      </c>
      <c r="G90" s="57">
        <v>62483.154000000002</v>
      </c>
      <c r="H90" s="57">
        <v>1137526.2438000001</v>
      </c>
      <c r="I90" s="57">
        <v>11238981.07</v>
      </c>
      <c r="J90" s="57">
        <v>29795093.342900001</v>
      </c>
      <c r="K90" s="58">
        <f t="shared" si="5"/>
        <v>171394217.9786</v>
      </c>
      <c r="L90" s="100"/>
      <c r="M90" s="138"/>
      <c r="N90" s="133"/>
      <c r="O90" s="102">
        <v>6</v>
      </c>
      <c r="P90" s="57" t="s">
        <v>520</v>
      </c>
      <c r="Q90" s="57">
        <v>137649063.35960001</v>
      </c>
      <c r="R90" s="57">
        <v>-4284409.3099999996</v>
      </c>
      <c r="S90" s="57">
        <v>66589.801000000007</v>
      </c>
      <c r="T90" s="57">
        <v>1212289.0937999999</v>
      </c>
      <c r="U90" s="57">
        <v>11977652.6044</v>
      </c>
      <c r="V90" s="57">
        <v>24781561.177000001</v>
      </c>
      <c r="W90" s="58">
        <f t="shared" si="6"/>
        <v>171402746.72580004</v>
      </c>
    </row>
    <row r="91" spans="1:23" ht="25" customHeight="1">
      <c r="A91" s="136"/>
      <c r="B91" s="133"/>
      <c r="C91" s="51">
        <v>12</v>
      </c>
      <c r="D91" s="57" t="s">
        <v>140</v>
      </c>
      <c r="E91" s="57">
        <v>157911231.84779999</v>
      </c>
      <c r="F91" s="57">
        <v>0</v>
      </c>
      <c r="G91" s="57">
        <v>76391.929199999999</v>
      </c>
      <c r="H91" s="57">
        <v>1390740.0419999999</v>
      </c>
      <c r="I91" s="57">
        <v>13740782.764799999</v>
      </c>
      <c r="J91" s="57">
        <v>35180387.594700001</v>
      </c>
      <c r="K91" s="58">
        <f t="shared" si="5"/>
        <v>208299534.1785</v>
      </c>
      <c r="L91" s="100"/>
      <c r="M91" s="138"/>
      <c r="N91" s="133"/>
      <c r="O91" s="102">
        <v>7</v>
      </c>
      <c r="P91" s="57" t="s">
        <v>521</v>
      </c>
      <c r="Q91" s="57">
        <v>115500065.03659999</v>
      </c>
      <c r="R91" s="57">
        <v>-4284409.3099999996</v>
      </c>
      <c r="S91" s="57">
        <v>55874.890500000001</v>
      </c>
      <c r="T91" s="57">
        <v>1017220.6462</v>
      </c>
      <c r="U91" s="57">
        <v>10050338.309800001</v>
      </c>
      <c r="V91" s="57">
        <v>22027551.052900001</v>
      </c>
      <c r="W91" s="58">
        <f t="shared" si="6"/>
        <v>144366640.62599999</v>
      </c>
    </row>
    <row r="92" spans="1:23" ht="25" customHeight="1">
      <c r="A92" s="136"/>
      <c r="B92" s="133"/>
      <c r="C92" s="51">
        <v>13</v>
      </c>
      <c r="D92" s="57" t="s">
        <v>141</v>
      </c>
      <c r="E92" s="57">
        <v>116024449.6187</v>
      </c>
      <c r="F92" s="57">
        <v>0</v>
      </c>
      <c r="G92" s="57">
        <v>56128.5694</v>
      </c>
      <c r="H92" s="57">
        <v>1021838.9537</v>
      </c>
      <c r="I92" s="57">
        <v>10095968.0889</v>
      </c>
      <c r="J92" s="57">
        <v>26419529.913400002</v>
      </c>
      <c r="K92" s="58">
        <f t="shared" si="5"/>
        <v>153617915.14410001</v>
      </c>
      <c r="L92" s="100"/>
      <c r="M92" s="138"/>
      <c r="N92" s="133"/>
      <c r="O92" s="102">
        <v>8</v>
      </c>
      <c r="P92" s="57" t="s">
        <v>522</v>
      </c>
      <c r="Q92" s="57">
        <v>135343166.3443</v>
      </c>
      <c r="R92" s="57">
        <v>-4284409.3099999996</v>
      </c>
      <c r="S92" s="57">
        <v>65474.288699999997</v>
      </c>
      <c r="T92" s="57">
        <v>1191980.8277</v>
      </c>
      <c r="U92" s="57">
        <v>11777002.9761</v>
      </c>
      <c r="V92" s="57">
        <v>25915394.338799998</v>
      </c>
      <c r="W92" s="58">
        <f t="shared" si="6"/>
        <v>170008609.46560001</v>
      </c>
    </row>
    <row r="93" spans="1:23" ht="25" customHeight="1">
      <c r="A93" s="136"/>
      <c r="B93" s="133"/>
      <c r="C93" s="51">
        <v>14</v>
      </c>
      <c r="D93" s="57" t="s">
        <v>142</v>
      </c>
      <c r="E93" s="57">
        <v>115038932.1911</v>
      </c>
      <c r="F93" s="57">
        <v>0</v>
      </c>
      <c r="G93" s="57">
        <v>55651.810599999997</v>
      </c>
      <c r="H93" s="57">
        <v>1013159.403</v>
      </c>
      <c r="I93" s="57">
        <v>10010212.4354</v>
      </c>
      <c r="J93" s="57">
        <v>26938479.0414</v>
      </c>
      <c r="K93" s="58">
        <f t="shared" si="5"/>
        <v>153056434.88150001</v>
      </c>
      <c r="L93" s="100"/>
      <c r="M93" s="138"/>
      <c r="N93" s="133"/>
      <c r="O93" s="102">
        <v>9</v>
      </c>
      <c r="P93" s="57" t="s">
        <v>523</v>
      </c>
      <c r="Q93" s="57">
        <v>132731568.7621</v>
      </c>
      <c r="R93" s="57">
        <v>-4284409.3099999996</v>
      </c>
      <c r="S93" s="57">
        <v>64210.8891</v>
      </c>
      <c r="T93" s="57">
        <v>1168980.2261000001</v>
      </c>
      <c r="U93" s="57">
        <v>11549752.548</v>
      </c>
      <c r="V93" s="57">
        <v>24314142.147</v>
      </c>
      <c r="W93" s="58">
        <f t="shared" si="6"/>
        <v>165544245.26230001</v>
      </c>
    </row>
    <row r="94" spans="1:23" ht="25" customHeight="1">
      <c r="A94" s="136"/>
      <c r="B94" s="133"/>
      <c r="C94" s="51">
        <v>15</v>
      </c>
      <c r="D94" s="57" t="s">
        <v>143</v>
      </c>
      <c r="E94" s="57">
        <v>138071908.83379999</v>
      </c>
      <c r="F94" s="57">
        <v>0</v>
      </c>
      <c r="G94" s="57">
        <v>66794.358800000002</v>
      </c>
      <c r="H94" s="57">
        <v>1216013.1362999999</v>
      </c>
      <c r="I94" s="57">
        <v>12014446.869899999</v>
      </c>
      <c r="J94" s="57">
        <v>31275728.6241</v>
      </c>
      <c r="K94" s="58">
        <f t="shared" si="5"/>
        <v>182644891.82289997</v>
      </c>
      <c r="L94" s="100"/>
      <c r="M94" s="138"/>
      <c r="N94" s="133"/>
      <c r="O94" s="102">
        <v>10</v>
      </c>
      <c r="P94" s="57" t="s">
        <v>524</v>
      </c>
      <c r="Q94" s="57">
        <v>140327381.97009999</v>
      </c>
      <c r="R94" s="57">
        <v>-4284409.3099999996</v>
      </c>
      <c r="S94" s="57">
        <v>67885.477799999993</v>
      </c>
      <c r="T94" s="57">
        <v>1235877.3141999999</v>
      </c>
      <c r="U94" s="57">
        <v>12210708.820599999</v>
      </c>
      <c r="V94" s="57">
        <v>25768670.3653</v>
      </c>
      <c r="W94" s="58">
        <f t="shared" si="6"/>
        <v>175326114.63800001</v>
      </c>
    </row>
    <row r="95" spans="1:23" ht="25" customHeight="1">
      <c r="A95" s="136"/>
      <c r="B95" s="133"/>
      <c r="C95" s="51">
        <v>16</v>
      </c>
      <c r="D95" s="57" t="s">
        <v>144</v>
      </c>
      <c r="E95" s="57">
        <v>131931615.9606</v>
      </c>
      <c r="F95" s="57">
        <v>0</v>
      </c>
      <c r="G95" s="57">
        <v>63823.9</v>
      </c>
      <c r="H95" s="57">
        <v>1161934.9616</v>
      </c>
      <c r="I95" s="57">
        <v>11480143.961300001</v>
      </c>
      <c r="J95" s="57">
        <v>30604298.2881</v>
      </c>
      <c r="K95" s="58">
        <f t="shared" si="5"/>
        <v>175241817.07160002</v>
      </c>
      <c r="L95" s="100"/>
      <c r="M95" s="138"/>
      <c r="N95" s="133"/>
      <c r="O95" s="102">
        <v>11</v>
      </c>
      <c r="P95" s="57" t="s">
        <v>44</v>
      </c>
      <c r="Q95" s="57">
        <v>123528597.8066</v>
      </c>
      <c r="R95" s="57">
        <v>-4284409.3099999996</v>
      </c>
      <c r="S95" s="57">
        <v>59758.813800000004</v>
      </c>
      <c r="T95" s="57">
        <v>1087928.7387999999</v>
      </c>
      <c r="U95" s="57">
        <v>10748948.0503</v>
      </c>
      <c r="V95" s="57">
        <v>24084479.796700001</v>
      </c>
      <c r="W95" s="58">
        <f t="shared" si="6"/>
        <v>155225303.8962</v>
      </c>
    </row>
    <row r="96" spans="1:23" ht="25" customHeight="1">
      <c r="A96" s="136"/>
      <c r="B96" s="133"/>
      <c r="C96" s="51">
        <v>17</v>
      </c>
      <c r="D96" s="57" t="s">
        <v>145</v>
      </c>
      <c r="E96" s="57">
        <v>110522252.6256</v>
      </c>
      <c r="F96" s="57">
        <v>0</v>
      </c>
      <c r="G96" s="57">
        <v>53466.798999999999</v>
      </c>
      <c r="H96" s="57">
        <v>973380.55350000004</v>
      </c>
      <c r="I96" s="57">
        <v>9617189.6466000006</v>
      </c>
      <c r="J96" s="57">
        <v>25078664.322700001</v>
      </c>
      <c r="K96" s="58">
        <f t="shared" si="5"/>
        <v>146244953.94739997</v>
      </c>
      <c r="L96" s="100"/>
      <c r="M96" s="138"/>
      <c r="N96" s="133"/>
      <c r="O96" s="102">
        <v>12</v>
      </c>
      <c r="P96" s="57" t="s">
        <v>525</v>
      </c>
      <c r="Q96" s="57">
        <v>157709860.1187</v>
      </c>
      <c r="R96" s="57">
        <v>-4284409.3099999996</v>
      </c>
      <c r="S96" s="57">
        <v>76294.512600000002</v>
      </c>
      <c r="T96" s="57">
        <v>1388966.541</v>
      </c>
      <c r="U96" s="57">
        <v>13723260.2292</v>
      </c>
      <c r="V96" s="57">
        <v>28608240.972800002</v>
      </c>
      <c r="W96" s="58">
        <f t="shared" si="6"/>
        <v>197222213.0643</v>
      </c>
    </row>
    <row r="97" spans="1:23" ht="25" customHeight="1">
      <c r="A97" s="136"/>
      <c r="B97" s="133"/>
      <c r="C97" s="51">
        <v>18</v>
      </c>
      <c r="D97" s="57" t="s">
        <v>146</v>
      </c>
      <c r="E97" s="57">
        <v>114521183.0883</v>
      </c>
      <c r="F97" s="57">
        <v>0</v>
      </c>
      <c r="G97" s="57">
        <v>55401.341699999997</v>
      </c>
      <c r="H97" s="57">
        <v>1008599.5348</v>
      </c>
      <c r="I97" s="57">
        <v>9965160.0482999999</v>
      </c>
      <c r="J97" s="57">
        <v>25746731.5218</v>
      </c>
      <c r="K97" s="58">
        <f t="shared" si="5"/>
        <v>151297075.53490001</v>
      </c>
      <c r="L97" s="100"/>
      <c r="M97" s="138"/>
      <c r="N97" s="133"/>
      <c r="O97" s="102">
        <v>13</v>
      </c>
      <c r="P97" s="57" t="s">
        <v>526</v>
      </c>
      <c r="Q97" s="57">
        <v>104097920.0432</v>
      </c>
      <c r="R97" s="57">
        <v>-4284409.3099999996</v>
      </c>
      <c r="S97" s="57">
        <v>50358.931700000001</v>
      </c>
      <c r="T97" s="57">
        <v>916800.81270000001</v>
      </c>
      <c r="U97" s="57">
        <v>9058170.7763</v>
      </c>
      <c r="V97" s="57">
        <v>19988122.021499999</v>
      </c>
      <c r="W97" s="58">
        <f t="shared" si="6"/>
        <v>129826963.27540001</v>
      </c>
    </row>
    <row r="98" spans="1:23" ht="25" customHeight="1">
      <c r="A98" s="136"/>
      <c r="B98" s="133"/>
      <c r="C98" s="51">
        <v>19</v>
      </c>
      <c r="D98" s="57" t="s">
        <v>147</v>
      </c>
      <c r="E98" s="57">
        <v>123673153.9281</v>
      </c>
      <c r="F98" s="57">
        <v>0</v>
      </c>
      <c r="G98" s="57">
        <v>59828.745000000003</v>
      </c>
      <c r="H98" s="57">
        <v>1089201.8589999999</v>
      </c>
      <c r="I98" s="57">
        <v>10761526.726600001</v>
      </c>
      <c r="J98" s="57">
        <v>27784165.471900001</v>
      </c>
      <c r="K98" s="58">
        <f t="shared" si="5"/>
        <v>163367876.7306</v>
      </c>
      <c r="L98" s="100"/>
      <c r="M98" s="138"/>
      <c r="N98" s="133"/>
      <c r="O98" s="102">
        <v>14</v>
      </c>
      <c r="P98" s="57" t="s">
        <v>527</v>
      </c>
      <c r="Q98" s="57">
        <v>151342745.36199999</v>
      </c>
      <c r="R98" s="57">
        <v>-4284409.3099999996</v>
      </c>
      <c r="S98" s="57">
        <v>73214.325200000007</v>
      </c>
      <c r="T98" s="57">
        <v>1332890.7233</v>
      </c>
      <c r="U98" s="57">
        <v>13169220.217599999</v>
      </c>
      <c r="V98" s="57">
        <v>28431989.7971</v>
      </c>
      <c r="W98" s="58">
        <f t="shared" si="6"/>
        <v>190065651.11519998</v>
      </c>
    </row>
    <row r="99" spans="1:23" ht="25" customHeight="1">
      <c r="A99" s="136"/>
      <c r="B99" s="133"/>
      <c r="C99" s="51">
        <v>20</v>
      </c>
      <c r="D99" s="57" t="s">
        <v>148</v>
      </c>
      <c r="E99" s="57">
        <v>125154104.727</v>
      </c>
      <c r="F99" s="57">
        <v>0</v>
      </c>
      <c r="G99" s="57">
        <v>60545.177100000001</v>
      </c>
      <c r="H99" s="57">
        <v>1102244.7411</v>
      </c>
      <c r="I99" s="57">
        <v>10890392.944499999</v>
      </c>
      <c r="J99" s="57">
        <v>28627400.8026</v>
      </c>
      <c r="K99" s="58">
        <f t="shared" si="5"/>
        <v>165834688.39229998</v>
      </c>
      <c r="L99" s="100"/>
      <c r="M99" s="138"/>
      <c r="N99" s="133"/>
      <c r="O99" s="102">
        <v>15</v>
      </c>
      <c r="P99" s="57" t="s">
        <v>528</v>
      </c>
      <c r="Q99" s="57">
        <v>101060687.6847</v>
      </c>
      <c r="R99" s="57">
        <v>-4284409.3099999996</v>
      </c>
      <c r="S99" s="57">
        <v>48889.624900000003</v>
      </c>
      <c r="T99" s="57">
        <v>890051.603</v>
      </c>
      <c r="U99" s="57">
        <v>8793883.3691000007</v>
      </c>
      <c r="V99" s="57">
        <v>19736456.775400002</v>
      </c>
      <c r="W99" s="58">
        <f t="shared" si="6"/>
        <v>126245559.7471</v>
      </c>
    </row>
    <row r="100" spans="1:23" ht="25" customHeight="1">
      <c r="A100" s="136"/>
      <c r="B100" s="134"/>
      <c r="C100" s="51">
        <v>21</v>
      </c>
      <c r="D100" s="57" t="s">
        <v>149</v>
      </c>
      <c r="E100" s="57">
        <v>120166370.74259999</v>
      </c>
      <c r="F100" s="57">
        <v>0</v>
      </c>
      <c r="G100" s="57">
        <v>58132.285900000003</v>
      </c>
      <c r="H100" s="57">
        <v>1058317.2681</v>
      </c>
      <c r="I100" s="57">
        <v>10456380.947000001</v>
      </c>
      <c r="J100" s="57">
        <v>27534723.316399999</v>
      </c>
      <c r="K100" s="58">
        <f t="shared" si="5"/>
        <v>159273924.55999997</v>
      </c>
      <c r="L100" s="100"/>
      <c r="M100" s="138"/>
      <c r="N100" s="133"/>
      <c r="O100" s="102">
        <v>16</v>
      </c>
      <c r="P100" s="57" t="s">
        <v>529</v>
      </c>
      <c r="Q100" s="57">
        <v>146514965.17680001</v>
      </c>
      <c r="R100" s="57">
        <v>-4284409.3099999996</v>
      </c>
      <c r="S100" s="57">
        <v>70878.814100000003</v>
      </c>
      <c r="T100" s="57">
        <v>1290371.9794999999</v>
      </c>
      <c r="U100" s="57">
        <v>12749126.738600001</v>
      </c>
      <c r="V100" s="57">
        <v>28878317.968499999</v>
      </c>
      <c r="W100" s="58">
        <f t="shared" si="6"/>
        <v>185219251.36749998</v>
      </c>
    </row>
    <row r="101" spans="1:23" ht="25" customHeight="1">
      <c r="A101" s="51"/>
      <c r="B101" s="119" t="s">
        <v>814</v>
      </c>
      <c r="C101" s="120"/>
      <c r="D101" s="121"/>
      <c r="E101" s="103">
        <f>SUM(E80:E100)</f>
        <v>2710714143.5072007</v>
      </c>
      <c r="F101" s="103">
        <f t="shared" ref="F101:J101" si="9">SUM(F80:F100)</f>
        <v>0</v>
      </c>
      <c r="G101" s="103">
        <f t="shared" si="9"/>
        <v>1311348.6638000002</v>
      </c>
      <c r="H101" s="103">
        <f t="shared" si="9"/>
        <v>23873531.082400002</v>
      </c>
      <c r="I101" s="103">
        <f t="shared" si="9"/>
        <v>235875141.66990003</v>
      </c>
      <c r="J101" s="103">
        <f t="shared" si="9"/>
        <v>615475817.06760013</v>
      </c>
      <c r="K101" s="58">
        <f t="shared" si="5"/>
        <v>3587249981.9909005</v>
      </c>
      <c r="L101" s="100"/>
      <c r="M101" s="138"/>
      <c r="N101" s="133"/>
      <c r="O101" s="102">
        <v>17</v>
      </c>
      <c r="P101" s="57" t="s">
        <v>530</v>
      </c>
      <c r="Q101" s="57">
        <v>183240701.50459999</v>
      </c>
      <c r="R101" s="57">
        <v>-4284409.3099999996</v>
      </c>
      <c r="S101" s="57">
        <v>88645.440400000007</v>
      </c>
      <c r="T101" s="57">
        <v>1613819.2193</v>
      </c>
      <c r="U101" s="57">
        <v>15944848.530200001</v>
      </c>
      <c r="V101" s="57">
        <v>35733474.062799998</v>
      </c>
      <c r="W101" s="58">
        <f t="shared" si="6"/>
        <v>232337079.44729999</v>
      </c>
    </row>
    <row r="102" spans="1:23" ht="25" customHeight="1">
      <c r="A102" s="136">
        <v>5</v>
      </c>
      <c r="B102" s="132" t="s">
        <v>27</v>
      </c>
      <c r="C102" s="51">
        <v>1</v>
      </c>
      <c r="D102" s="57" t="s">
        <v>150</v>
      </c>
      <c r="E102" s="57">
        <v>202613492.26089999</v>
      </c>
      <c r="F102" s="57">
        <v>0</v>
      </c>
      <c r="G102" s="57">
        <v>98017.318799999994</v>
      </c>
      <c r="H102" s="57">
        <v>1784437.3287</v>
      </c>
      <c r="I102" s="57">
        <v>17630588.7161</v>
      </c>
      <c r="J102" s="57">
        <v>36155767.174099997</v>
      </c>
      <c r="K102" s="58">
        <f t="shared" si="5"/>
        <v>258282302.79860002</v>
      </c>
      <c r="L102" s="100"/>
      <c r="M102" s="138"/>
      <c r="N102" s="133"/>
      <c r="O102" s="102">
        <v>18</v>
      </c>
      <c r="P102" s="57" t="s">
        <v>531</v>
      </c>
      <c r="Q102" s="57">
        <v>138415721.27070001</v>
      </c>
      <c r="R102" s="57">
        <v>-4284409.3099999996</v>
      </c>
      <c r="S102" s="57">
        <v>66960.683300000004</v>
      </c>
      <c r="T102" s="57">
        <v>1219041.1268</v>
      </c>
      <c r="U102" s="57">
        <v>12044364.007300001</v>
      </c>
      <c r="V102" s="57">
        <v>26606946.493999999</v>
      </c>
      <c r="W102" s="58">
        <f t="shared" si="6"/>
        <v>174068624.27209997</v>
      </c>
    </row>
    <row r="103" spans="1:23" ht="25" customHeight="1">
      <c r="A103" s="136"/>
      <c r="B103" s="133"/>
      <c r="C103" s="51">
        <v>2</v>
      </c>
      <c r="D103" s="57" t="s">
        <v>27</v>
      </c>
      <c r="E103" s="57">
        <v>244677131.4368</v>
      </c>
      <c r="F103" s="57">
        <v>0</v>
      </c>
      <c r="G103" s="57">
        <v>118366.23579999999</v>
      </c>
      <c r="H103" s="57">
        <v>2154896.0137999998</v>
      </c>
      <c r="I103" s="57">
        <v>21290792.752599999</v>
      </c>
      <c r="J103" s="57">
        <v>45526150.670999996</v>
      </c>
      <c r="K103" s="58">
        <f t="shared" si="5"/>
        <v>313767337.11000001</v>
      </c>
      <c r="L103" s="100"/>
      <c r="M103" s="138"/>
      <c r="N103" s="133"/>
      <c r="O103" s="102">
        <v>19</v>
      </c>
      <c r="P103" s="57" t="s">
        <v>532</v>
      </c>
      <c r="Q103" s="57">
        <v>131058364.2685</v>
      </c>
      <c r="R103" s="57">
        <v>-4284409.3099999996</v>
      </c>
      <c r="S103" s="57">
        <v>63401.451300000001</v>
      </c>
      <c r="T103" s="57">
        <v>1154244.1465</v>
      </c>
      <c r="U103" s="57">
        <v>11404157.2081</v>
      </c>
      <c r="V103" s="57">
        <v>23657076.395799998</v>
      </c>
      <c r="W103" s="58">
        <f t="shared" si="6"/>
        <v>163052834.1602</v>
      </c>
    </row>
    <row r="104" spans="1:23" ht="25" customHeight="1">
      <c r="A104" s="136"/>
      <c r="B104" s="133"/>
      <c r="C104" s="51">
        <v>3</v>
      </c>
      <c r="D104" s="57" t="s">
        <v>151</v>
      </c>
      <c r="E104" s="57">
        <v>107008678.87899999</v>
      </c>
      <c r="F104" s="57">
        <v>0</v>
      </c>
      <c r="G104" s="57">
        <v>51767.055</v>
      </c>
      <c r="H104" s="57">
        <v>942436.15740000003</v>
      </c>
      <c r="I104" s="57">
        <v>9311452.9803999998</v>
      </c>
      <c r="J104" s="57">
        <v>22178285.108100001</v>
      </c>
      <c r="K104" s="58">
        <f t="shared" si="5"/>
        <v>139492620.17989999</v>
      </c>
      <c r="L104" s="100"/>
      <c r="M104" s="138"/>
      <c r="N104" s="133"/>
      <c r="O104" s="102">
        <v>20</v>
      </c>
      <c r="P104" s="57" t="s">
        <v>533</v>
      </c>
      <c r="Q104" s="57">
        <v>140526252.1532</v>
      </c>
      <c r="R104" s="57">
        <v>-4284409.3099999996</v>
      </c>
      <c r="S104" s="57">
        <v>67981.684299999994</v>
      </c>
      <c r="T104" s="57">
        <v>1237628.7838000001</v>
      </c>
      <c r="U104" s="57">
        <v>12228013.6821</v>
      </c>
      <c r="V104" s="57">
        <v>25972567.666499998</v>
      </c>
      <c r="W104" s="58">
        <f t="shared" si="6"/>
        <v>175748034.65990001</v>
      </c>
    </row>
    <row r="105" spans="1:23" ht="25" customHeight="1">
      <c r="A105" s="136"/>
      <c r="B105" s="133"/>
      <c r="C105" s="51">
        <v>4</v>
      </c>
      <c r="D105" s="57" t="s">
        <v>152</v>
      </c>
      <c r="E105" s="57">
        <v>126466774.67200001</v>
      </c>
      <c r="F105" s="57">
        <v>0</v>
      </c>
      <c r="G105" s="57">
        <v>61180.200900000003</v>
      </c>
      <c r="H105" s="57">
        <v>1113805.5567999999</v>
      </c>
      <c r="I105" s="57">
        <v>11004616.058</v>
      </c>
      <c r="J105" s="57">
        <v>25980738.917599998</v>
      </c>
      <c r="K105" s="58">
        <f t="shared" si="5"/>
        <v>164627115.40530002</v>
      </c>
      <c r="L105" s="100"/>
      <c r="M105" s="139"/>
      <c r="N105" s="134"/>
      <c r="O105" s="102">
        <v>21</v>
      </c>
      <c r="P105" s="57" t="s">
        <v>534</v>
      </c>
      <c r="Q105" s="57">
        <v>137500084.43779999</v>
      </c>
      <c r="R105" s="57">
        <v>-4284409.3099999996</v>
      </c>
      <c r="S105" s="57">
        <v>66517.730200000005</v>
      </c>
      <c r="T105" s="57">
        <v>1210977.0215</v>
      </c>
      <c r="U105" s="57">
        <v>11964689.0743</v>
      </c>
      <c r="V105" s="57">
        <v>25466786.0746</v>
      </c>
      <c r="W105" s="58">
        <f t="shared" si="6"/>
        <v>171924645.02839997</v>
      </c>
    </row>
    <row r="106" spans="1:23" ht="25" customHeight="1">
      <c r="A106" s="136"/>
      <c r="B106" s="133"/>
      <c r="C106" s="51">
        <v>5</v>
      </c>
      <c r="D106" s="57" t="s">
        <v>153</v>
      </c>
      <c r="E106" s="57">
        <v>160428311.9429</v>
      </c>
      <c r="F106" s="57">
        <v>0</v>
      </c>
      <c r="G106" s="57">
        <v>77609.604500000001</v>
      </c>
      <c r="H106" s="57">
        <v>1412908.2186</v>
      </c>
      <c r="I106" s="57">
        <v>13959808.671800001</v>
      </c>
      <c r="J106" s="57">
        <v>31719447.557999998</v>
      </c>
      <c r="K106" s="58">
        <f t="shared" si="5"/>
        <v>207598085.99579999</v>
      </c>
      <c r="L106" s="100"/>
      <c r="M106" s="101"/>
      <c r="N106" s="119" t="s">
        <v>832</v>
      </c>
      <c r="O106" s="120"/>
      <c r="P106" s="121"/>
      <c r="Q106" s="103">
        <f>SUM(Q85:Q105)</f>
        <v>2922705716.4061003</v>
      </c>
      <c r="R106" s="103">
        <f t="shared" ref="R106:V106" si="10">SUM(R85:R105)</f>
        <v>-89972595.51000002</v>
      </c>
      <c r="S106" s="103">
        <f t="shared" si="10"/>
        <v>1413902.7700000003</v>
      </c>
      <c r="T106" s="103">
        <f t="shared" si="10"/>
        <v>25740562.106799997</v>
      </c>
      <c r="U106" s="103">
        <f t="shared" si="10"/>
        <v>254321772.20429999</v>
      </c>
      <c r="V106" s="103">
        <f t="shared" si="10"/>
        <v>553917494.79640007</v>
      </c>
      <c r="W106" s="58">
        <f t="shared" si="6"/>
        <v>3668126852.7736001</v>
      </c>
    </row>
    <row r="107" spans="1:23" ht="25" customHeight="1">
      <c r="A107" s="136"/>
      <c r="B107" s="133"/>
      <c r="C107" s="51">
        <v>6</v>
      </c>
      <c r="D107" s="57" t="s">
        <v>154</v>
      </c>
      <c r="E107" s="57">
        <v>106233183.5799</v>
      </c>
      <c r="F107" s="57">
        <v>0</v>
      </c>
      <c r="G107" s="57">
        <v>51391.897499999999</v>
      </c>
      <c r="H107" s="57">
        <v>935606.29260000004</v>
      </c>
      <c r="I107" s="57">
        <v>9243972.5844999999</v>
      </c>
      <c r="J107" s="57">
        <v>22504794.401299998</v>
      </c>
      <c r="K107" s="58">
        <f t="shared" si="5"/>
        <v>138968948.75580001</v>
      </c>
      <c r="L107" s="100"/>
      <c r="M107" s="137">
        <v>23</v>
      </c>
      <c r="N107" s="132" t="s">
        <v>45</v>
      </c>
      <c r="O107" s="102">
        <v>1</v>
      </c>
      <c r="P107" s="57" t="s">
        <v>535</v>
      </c>
      <c r="Q107" s="57">
        <v>118752292.41</v>
      </c>
      <c r="R107" s="57">
        <v>0</v>
      </c>
      <c r="S107" s="57">
        <v>57448.204299999998</v>
      </c>
      <c r="T107" s="57">
        <v>1045863.3385</v>
      </c>
      <c r="U107" s="57">
        <v>10333333.694700001</v>
      </c>
      <c r="V107" s="57">
        <v>24837313.415600002</v>
      </c>
      <c r="W107" s="58">
        <f t="shared" si="6"/>
        <v>155026251.06309998</v>
      </c>
    </row>
    <row r="108" spans="1:23" ht="25" customHeight="1">
      <c r="A108" s="136"/>
      <c r="B108" s="133"/>
      <c r="C108" s="51">
        <v>7</v>
      </c>
      <c r="D108" s="57" t="s">
        <v>155</v>
      </c>
      <c r="E108" s="57">
        <v>169481438.04010001</v>
      </c>
      <c r="F108" s="57">
        <v>0</v>
      </c>
      <c r="G108" s="57">
        <v>81989.190100000007</v>
      </c>
      <c r="H108" s="57">
        <v>1492640.0072999999</v>
      </c>
      <c r="I108" s="57">
        <v>14747574.2892</v>
      </c>
      <c r="J108" s="57">
        <v>33702615.298799999</v>
      </c>
      <c r="K108" s="58">
        <f t="shared" si="5"/>
        <v>219506256.82550001</v>
      </c>
      <c r="L108" s="100"/>
      <c r="M108" s="138"/>
      <c r="N108" s="133"/>
      <c r="O108" s="102">
        <v>2</v>
      </c>
      <c r="P108" s="57" t="s">
        <v>536</v>
      </c>
      <c r="Q108" s="57">
        <v>195281260.62580001</v>
      </c>
      <c r="R108" s="57">
        <v>0</v>
      </c>
      <c r="S108" s="57">
        <v>94470.241699999999</v>
      </c>
      <c r="T108" s="57">
        <v>1719861.63</v>
      </c>
      <c r="U108" s="57">
        <v>16992568.222600002</v>
      </c>
      <c r="V108" s="57">
        <v>29569874.092599999</v>
      </c>
      <c r="W108" s="58">
        <f t="shared" si="6"/>
        <v>243658034.8127</v>
      </c>
    </row>
    <row r="109" spans="1:23" ht="25" customHeight="1">
      <c r="A109" s="136"/>
      <c r="B109" s="133"/>
      <c r="C109" s="51">
        <v>8</v>
      </c>
      <c r="D109" s="57" t="s">
        <v>156</v>
      </c>
      <c r="E109" s="57">
        <v>171086572.31099999</v>
      </c>
      <c r="F109" s="57">
        <v>0</v>
      </c>
      <c r="G109" s="57">
        <v>82765.697899999999</v>
      </c>
      <c r="H109" s="57">
        <v>1506776.5856999999</v>
      </c>
      <c r="I109" s="57">
        <v>14887246.4396</v>
      </c>
      <c r="J109" s="57">
        <v>31655091.937899999</v>
      </c>
      <c r="K109" s="58">
        <f t="shared" si="5"/>
        <v>219218452.97209999</v>
      </c>
      <c r="L109" s="100"/>
      <c r="M109" s="138"/>
      <c r="N109" s="133"/>
      <c r="O109" s="102">
        <v>3</v>
      </c>
      <c r="P109" s="57" t="s">
        <v>537</v>
      </c>
      <c r="Q109" s="57">
        <v>149670828.2976</v>
      </c>
      <c r="R109" s="57">
        <v>0</v>
      </c>
      <c r="S109" s="57">
        <v>72405.510299999994</v>
      </c>
      <c r="T109" s="57">
        <v>1318165.9822</v>
      </c>
      <c r="U109" s="57">
        <v>13023736.9046</v>
      </c>
      <c r="V109" s="57">
        <v>29114425.549899999</v>
      </c>
      <c r="W109" s="58">
        <f t="shared" si="6"/>
        <v>193199562.2446</v>
      </c>
    </row>
    <row r="110" spans="1:23" ht="25" customHeight="1">
      <c r="A110" s="136"/>
      <c r="B110" s="133"/>
      <c r="C110" s="51">
        <v>9</v>
      </c>
      <c r="D110" s="57" t="s">
        <v>157</v>
      </c>
      <c r="E110" s="57">
        <v>120340467.0658</v>
      </c>
      <c r="F110" s="57">
        <v>0</v>
      </c>
      <c r="G110" s="57">
        <v>58216.507700000002</v>
      </c>
      <c r="H110" s="57">
        <v>1059850.5519000001</v>
      </c>
      <c r="I110" s="57">
        <v>10471530.089500001</v>
      </c>
      <c r="J110" s="57">
        <v>26325431.951099999</v>
      </c>
      <c r="K110" s="58">
        <f t="shared" si="5"/>
        <v>158255496.16599998</v>
      </c>
      <c r="L110" s="100"/>
      <c r="M110" s="138"/>
      <c r="N110" s="133"/>
      <c r="O110" s="102">
        <v>4</v>
      </c>
      <c r="P110" s="57" t="s">
        <v>35</v>
      </c>
      <c r="Q110" s="57">
        <v>91146204.806099996</v>
      </c>
      <c r="R110" s="57">
        <v>0</v>
      </c>
      <c r="S110" s="57">
        <v>44093.345000000001</v>
      </c>
      <c r="T110" s="57">
        <v>802733.75879999995</v>
      </c>
      <c r="U110" s="57">
        <v>7931166.0444999998</v>
      </c>
      <c r="V110" s="57">
        <v>20756802.285599999</v>
      </c>
      <c r="W110" s="58">
        <f t="shared" si="6"/>
        <v>120681000.23999998</v>
      </c>
    </row>
    <row r="111" spans="1:23" ht="25" customHeight="1">
      <c r="A111" s="136"/>
      <c r="B111" s="133"/>
      <c r="C111" s="51">
        <v>10</v>
      </c>
      <c r="D111" s="57" t="s">
        <v>158</v>
      </c>
      <c r="E111" s="57">
        <v>137824955.79840001</v>
      </c>
      <c r="F111" s="57">
        <v>0</v>
      </c>
      <c r="G111" s="57">
        <v>66674.891600000003</v>
      </c>
      <c r="H111" s="57">
        <v>1213838.1961000001</v>
      </c>
      <c r="I111" s="57">
        <v>11992958.0374</v>
      </c>
      <c r="J111" s="57">
        <v>30488140.427700002</v>
      </c>
      <c r="K111" s="58">
        <f t="shared" si="5"/>
        <v>181586567.35120004</v>
      </c>
      <c r="L111" s="100"/>
      <c r="M111" s="138"/>
      <c r="N111" s="133"/>
      <c r="O111" s="102">
        <v>5</v>
      </c>
      <c r="P111" s="57" t="s">
        <v>538</v>
      </c>
      <c r="Q111" s="57">
        <v>158148177.18619999</v>
      </c>
      <c r="R111" s="57">
        <v>0</v>
      </c>
      <c r="S111" s="57">
        <v>76506.555099999998</v>
      </c>
      <c r="T111" s="57">
        <v>1392826.8433000001</v>
      </c>
      <c r="U111" s="57">
        <v>13761400.7688</v>
      </c>
      <c r="V111" s="57">
        <v>29375097.162700001</v>
      </c>
      <c r="W111" s="58">
        <f t="shared" si="6"/>
        <v>202754008.51609999</v>
      </c>
    </row>
    <row r="112" spans="1:23" ht="25" customHeight="1">
      <c r="A112" s="136"/>
      <c r="B112" s="133"/>
      <c r="C112" s="51">
        <v>11</v>
      </c>
      <c r="D112" s="57" t="s">
        <v>159</v>
      </c>
      <c r="E112" s="57">
        <v>106644592.884</v>
      </c>
      <c r="F112" s="57">
        <v>0</v>
      </c>
      <c r="G112" s="57">
        <v>51590.922899999998</v>
      </c>
      <c r="H112" s="57">
        <v>939229.61560000002</v>
      </c>
      <c r="I112" s="57">
        <v>9279771.7217999995</v>
      </c>
      <c r="J112" s="57">
        <v>24097439.242699999</v>
      </c>
      <c r="K112" s="58">
        <f t="shared" si="5"/>
        <v>141012624.38700002</v>
      </c>
      <c r="L112" s="100"/>
      <c r="M112" s="138"/>
      <c r="N112" s="133"/>
      <c r="O112" s="102">
        <v>6</v>
      </c>
      <c r="P112" s="57" t="s">
        <v>539</v>
      </c>
      <c r="Q112" s="57">
        <v>135926346.9359</v>
      </c>
      <c r="R112" s="57">
        <v>0</v>
      </c>
      <c r="S112" s="57">
        <v>65756.410999999993</v>
      </c>
      <c r="T112" s="57">
        <v>1197116.9576000001</v>
      </c>
      <c r="U112" s="57">
        <v>11827748.941</v>
      </c>
      <c r="V112" s="57">
        <v>29276369.143100001</v>
      </c>
      <c r="W112" s="58">
        <f t="shared" si="6"/>
        <v>178293338.38860002</v>
      </c>
    </row>
    <row r="113" spans="1:23" ht="25" customHeight="1">
      <c r="A113" s="136"/>
      <c r="B113" s="133"/>
      <c r="C113" s="51">
        <v>12</v>
      </c>
      <c r="D113" s="57" t="s">
        <v>160</v>
      </c>
      <c r="E113" s="57">
        <v>165150264.921</v>
      </c>
      <c r="F113" s="57">
        <v>0</v>
      </c>
      <c r="G113" s="57">
        <v>79893.920100000003</v>
      </c>
      <c r="H113" s="57">
        <v>1454494.9316</v>
      </c>
      <c r="I113" s="57">
        <v>14370693.5046</v>
      </c>
      <c r="J113" s="57">
        <v>34248811.5361</v>
      </c>
      <c r="K113" s="58">
        <f t="shared" si="5"/>
        <v>215304158.8134</v>
      </c>
      <c r="L113" s="100"/>
      <c r="M113" s="138"/>
      <c r="N113" s="133"/>
      <c r="O113" s="102">
        <v>7</v>
      </c>
      <c r="P113" s="57" t="s">
        <v>540</v>
      </c>
      <c r="Q113" s="57">
        <v>137391254.9077</v>
      </c>
      <c r="R113" s="57">
        <v>0</v>
      </c>
      <c r="S113" s="57">
        <v>66465.082299999995</v>
      </c>
      <c r="T113" s="57">
        <v>1210018.5489000001</v>
      </c>
      <c r="U113" s="57">
        <v>11955219.178400001</v>
      </c>
      <c r="V113" s="57">
        <v>29526096.3103</v>
      </c>
      <c r="W113" s="58">
        <f t="shared" si="6"/>
        <v>180149054.02760002</v>
      </c>
    </row>
    <row r="114" spans="1:23" ht="25" customHeight="1">
      <c r="A114" s="136"/>
      <c r="B114" s="133"/>
      <c r="C114" s="51">
        <v>13</v>
      </c>
      <c r="D114" s="57" t="s">
        <v>161</v>
      </c>
      <c r="E114" s="57">
        <v>135828211.33739999</v>
      </c>
      <c r="F114" s="57">
        <v>0</v>
      </c>
      <c r="G114" s="57">
        <v>65708.936499999996</v>
      </c>
      <c r="H114" s="57">
        <v>1196252.6676</v>
      </c>
      <c r="I114" s="57">
        <v>11819209.5868</v>
      </c>
      <c r="J114" s="57">
        <v>25792403.249899998</v>
      </c>
      <c r="K114" s="58">
        <f t="shared" si="5"/>
        <v>174701785.77820003</v>
      </c>
      <c r="L114" s="100"/>
      <c r="M114" s="138"/>
      <c r="N114" s="133"/>
      <c r="O114" s="102">
        <v>8</v>
      </c>
      <c r="P114" s="57" t="s">
        <v>541</v>
      </c>
      <c r="Q114" s="57">
        <v>162014432.72049999</v>
      </c>
      <c r="R114" s="57">
        <v>0</v>
      </c>
      <c r="S114" s="57">
        <v>78376.914199999999</v>
      </c>
      <c r="T114" s="57">
        <v>1426877.3432</v>
      </c>
      <c r="U114" s="57">
        <v>14097826.3466</v>
      </c>
      <c r="V114" s="57">
        <v>38417033.287500001</v>
      </c>
      <c r="W114" s="58">
        <f t="shared" si="6"/>
        <v>216034546.61199999</v>
      </c>
    </row>
    <row r="115" spans="1:23" ht="25" customHeight="1">
      <c r="A115" s="136"/>
      <c r="B115" s="133"/>
      <c r="C115" s="51">
        <v>14</v>
      </c>
      <c r="D115" s="57" t="s">
        <v>162</v>
      </c>
      <c r="E115" s="57">
        <v>158604641.63229999</v>
      </c>
      <c r="F115" s="57">
        <v>0</v>
      </c>
      <c r="G115" s="57">
        <v>76727.376600000003</v>
      </c>
      <c r="H115" s="57">
        <v>1396846.9713999999</v>
      </c>
      <c r="I115" s="57">
        <v>13801120.418400001</v>
      </c>
      <c r="J115" s="57">
        <v>32397205.151500002</v>
      </c>
      <c r="K115" s="58">
        <f t="shared" si="5"/>
        <v>206276541.55019999</v>
      </c>
      <c r="L115" s="100"/>
      <c r="M115" s="138"/>
      <c r="N115" s="133"/>
      <c r="O115" s="102">
        <v>9</v>
      </c>
      <c r="P115" s="57" t="s">
        <v>542</v>
      </c>
      <c r="Q115" s="57">
        <v>117125813.0139</v>
      </c>
      <c r="R115" s="57">
        <v>0</v>
      </c>
      <c r="S115" s="57">
        <v>56661.370499999997</v>
      </c>
      <c r="T115" s="57">
        <v>1031538.7715</v>
      </c>
      <c r="U115" s="57">
        <v>10191804.1797</v>
      </c>
      <c r="V115" s="57">
        <v>26101339.877999999</v>
      </c>
      <c r="W115" s="58">
        <f t="shared" si="6"/>
        <v>154507157.21360001</v>
      </c>
    </row>
    <row r="116" spans="1:23" ht="25" customHeight="1">
      <c r="A116" s="136"/>
      <c r="B116" s="133"/>
      <c r="C116" s="51">
        <v>15</v>
      </c>
      <c r="D116" s="57" t="s">
        <v>163</v>
      </c>
      <c r="E116" s="57">
        <v>203248340.22139999</v>
      </c>
      <c r="F116" s="57">
        <v>0</v>
      </c>
      <c r="G116" s="57">
        <v>98324.436000000002</v>
      </c>
      <c r="H116" s="57">
        <v>1790028.4983000001</v>
      </c>
      <c r="I116" s="57">
        <v>17685830.561900001</v>
      </c>
      <c r="J116" s="57">
        <v>39448677.238499999</v>
      </c>
      <c r="K116" s="58">
        <f t="shared" si="5"/>
        <v>262271200.95609996</v>
      </c>
      <c r="L116" s="100"/>
      <c r="M116" s="138"/>
      <c r="N116" s="133"/>
      <c r="O116" s="102">
        <v>10</v>
      </c>
      <c r="P116" s="57" t="s">
        <v>543</v>
      </c>
      <c r="Q116" s="57">
        <v>155757078.33180001</v>
      </c>
      <c r="R116" s="57">
        <v>0</v>
      </c>
      <c r="S116" s="57">
        <v>75349.825100000002</v>
      </c>
      <c r="T116" s="57">
        <v>1371768.1961000001</v>
      </c>
      <c r="U116" s="57">
        <v>13553337.228700001</v>
      </c>
      <c r="V116" s="57">
        <v>24707861.145199999</v>
      </c>
      <c r="W116" s="58">
        <f t="shared" si="6"/>
        <v>195465394.72690004</v>
      </c>
    </row>
    <row r="117" spans="1:23" ht="25" customHeight="1">
      <c r="A117" s="136"/>
      <c r="B117" s="133"/>
      <c r="C117" s="51">
        <v>16</v>
      </c>
      <c r="D117" s="57" t="s">
        <v>164</v>
      </c>
      <c r="E117" s="57">
        <v>152371244.41350001</v>
      </c>
      <c r="F117" s="57">
        <v>0</v>
      </c>
      <c r="G117" s="57">
        <v>73711.877099999998</v>
      </c>
      <c r="H117" s="57">
        <v>1341948.8174999999</v>
      </c>
      <c r="I117" s="57">
        <v>13258715.954399999</v>
      </c>
      <c r="J117" s="57">
        <v>30717175.7524</v>
      </c>
      <c r="K117" s="58">
        <f t="shared" si="5"/>
        <v>197762796.81490001</v>
      </c>
      <c r="L117" s="100"/>
      <c r="M117" s="138"/>
      <c r="N117" s="133"/>
      <c r="O117" s="102">
        <v>11</v>
      </c>
      <c r="P117" s="57" t="s">
        <v>544</v>
      </c>
      <c r="Q117" s="57">
        <v>123473208.06999999</v>
      </c>
      <c r="R117" s="57">
        <v>0</v>
      </c>
      <c r="S117" s="57">
        <v>59732.018199999999</v>
      </c>
      <c r="T117" s="57">
        <v>1087440.9158000001</v>
      </c>
      <c r="U117" s="57">
        <v>10744128.2644</v>
      </c>
      <c r="V117" s="57">
        <v>23831621.470899999</v>
      </c>
      <c r="W117" s="58">
        <f t="shared" si="6"/>
        <v>159196130.73929998</v>
      </c>
    </row>
    <row r="118" spans="1:23" ht="25" customHeight="1">
      <c r="A118" s="136"/>
      <c r="B118" s="133"/>
      <c r="C118" s="51">
        <v>17</v>
      </c>
      <c r="D118" s="57" t="s">
        <v>165</v>
      </c>
      <c r="E118" s="57">
        <v>149868802.20120001</v>
      </c>
      <c r="F118" s="57">
        <v>0</v>
      </c>
      <c r="G118" s="57">
        <v>72501.283100000001</v>
      </c>
      <c r="H118" s="57">
        <v>1319909.5582000001</v>
      </c>
      <c r="I118" s="57">
        <v>13040963.7754</v>
      </c>
      <c r="J118" s="57">
        <v>29917661.201699998</v>
      </c>
      <c r="K118" s="58">
        <f t="shared" si="5"/>
        <v>194219838.01960003</v>
      </c>
      <c r="L118" s="100"/>
      <c r="M118" s="138"/>
      <c r="N118" s="133"/>
      <c r="O118" s="102">
        <v>12</v>
      </c>
      <c r="P118" s="57" t="s">
        <v>545</v>
      </c>
      <c r="Q118" s="57">
        <v>109672956.676</v>
      </c>
      <c r="R118" s="57">
        <v>0</v>
      </c>
      <c r="S118" s="57">
        <v>53055.939400000003</v>
      </c>
      <c r="T118" s="57">
        <v>965900.71900000004</v>
      </c>
      <c r="U118" s="57">
        <v>9543287.4231000002</v>
      </c>
      <c r="V118" s="57">
        <v>22741851.103</v>
      </c>
      <c r="W118" s="58">
        <f t="shared" si="6"/>
        <v>142977051.86049998</v>
      </c>
    </row>
    <row r="119" spans="1:23" ht="25" customHeight="1">
      <c r="A119" s="136"/>
      <c r="B119" s="133"/>
      <c r="C119" s="51">
        <v>18</v>
      </c>
      <c r="D119" s="57" t="s">
        <v>166</v>
      </c>
      <c r="E119" s="57">
        <v>210761952.99860001</v>
      </c>
      <c r="F119" s="57">
        <v>0</v>
      </c>
      <c r="G119" s="57">
        <v>101959.25900000001</v>
      </c>
      <c r="H119" s="57">
        <v>1856201.6388999999</v>
      </c>
      <c r="I119" s="57">
        <v>18339634.092799999</v>
      </c>
      <c r="J119" s="57">
        <v>37351675.863200001</v>
      </c>
      <c r="K119" s="58">
        <f t="shared" si="5"/>
        <v>268411423.85250002</v>
      </c>
      <c r="L119" s="100"/>
      <c r="M119" s="138"/>
      <c r="N119" s="133"/>
      <c r="O119" s="102">
        <v>13</v>
      </c>
      <c r="P119" s="57" t="s">
        <v>546</v>
      </c>
      <c r="Q119" s="57">
        <v>91765209.043899998</v>
      </c>
      <c r="R119" s="57">
        <v>0</v>
      </c>
      <c r="S119" s="57">
        <v>44392.797599999998</v>
      </c>
      <c r="T119" s="57">
        <v>808185.39119999995</v>
      </c>
      <c r="U119" s="57">
        <v>7985029.2350000003</v>
      </c>
      <c r="V119" s="57">
        <v>20914641.7117</v>
      </c>
      <c r="W119" s="58">
        <f t="shared" si="6"/>
        <v>121517458.1794</v>
      </c>
    </row>
    <row r="120" spans="1:23" ht="25" customHeight="1">
      <c r="A120" s="136"/>
      <c r="B120" s="133"/>
      <c r="C120" s="51">
        <v>19</v>
      </c>
      <c r="D120" s="57" t="s">
        <v>167</v>
      </c>
      <c r="E120" s="57">
        <v>117301248.72939999</v>
      </c>
      <c r="F120" s="57">
        <v>0</v>
      </c>
      <c r="G120" s="57">
        <v>56746.2402</v>
      </c>
      <c r="H120" s="57">
        <v>1033083.8514</v>
      </c>
      <c r="I120" s="57">
        <v>10207069.8706</v>
      </c>
      <c r="J120" s="57">
        <v>23917140.9023</v>
      </c>
      <c r="K120" s="58">
        <f t="shared" si="5"/>
        <v>152515289.5939</v>
      </c>
      <c r="L120" s="100"/>
      <c r="M120" s="138"/>
      <c r="N120" s="133"/>
      <c r="O120" s="102">
        <v>14</v>
      </c>
      <c r="P120" s="57" t="s">
        <v>547</v>
      </c>
      <c r="Q120" s="57">
        <v>91376080.400800005</v>
      </c>
      <c r="R120" s="57">
        <v>0</v>
      </c>
      <c r="S120" s="57">
        <v>44204.550799999997</v>
      </c>
      <c r="T120" s="57">
        <v>804758.29619999998</v>
      </c>
      <c r="U120" s="57">
        <v>7951168.8687000005</v>
      </c>
      <c r="V120" s="57">
        <v>21035429.6294</v>
      </c>
      <c r="W120" s="58">
        <f t="shared" si="6"/>
        <v>121211641.74590001</v>
      </c>
    </row>
    <row r="121" spans="1:23" ht="25" customHeight="1">
      <c r="A121" s="136"/>
      <c r="B121" s="134"/>
      <c r="C121" s="51">
        <v>20</v>
      </c>
      <c r="D121" s="57" t="s">
        <v>168</v>
      </c>
      <c r="E121" s="57">
        <v>131256664.08319999</v>
      </c>
      <c r="F121" s="57">
        <v>0</v>
      </c>
      <c r="G121" s="57">
        <v>63497.3819</v>
      </c>
      <c r="H121" s="57">
        <v>1155990.5928</v>
      </c>
      <c r="I121" s="57">
        <v>11421412.4384</v>
      </c>
      <c r="J121" s="57">
        <v>28291327.9888</v>
      </c>
      <c r="K121" s="58">
        <f t="shared" si="5"/>
        <v>172188892.48509997</v>
      </c>
      <c r="L121" s="100"/>
      <c r="M121" s="138"/>
      <c r="N121" s="133"/>
      <c r="O121" s="102">
        <v>15</v>
      </c>
      <c r="P121" s="57" t="s">
        <v>548</v>
      </c>
      <c r="Q121" s="57">
        <v>104336282.8083</v>
      </c>
      <c r="R121" s="57">
        <v>0</v>
      </c>
      <c r="S121" s="57">
        <v>50474.243199999997</v>
      </c>
      <c r="T121" s="57">
        <v>918900.09750000003</v>
      </c>
      <c r="U121" s="57">
        <v>9078912.1190000009</v>
      </c>
      <c r="V121" s="57">
        <v>23002864.729600001</v>
      </c>
      <c r="W121" s="58">
        <f t="shared" si="6"/>
        <v>137387433.99760002</v>
      </c>
    </row>
    <row r="122" spans="1:23" ht="25" customHeight="1">
      <c r="A122" s="51"/>
      <c r="B122" s="119" t="s">
        <v>815</v>
      </c>
      <c r="C122" s="120"/>
      <c r="D122" s="121"/>
      <c r="E122" s="103">
        <f>SUM(E102:E121)</f>
        <v>3077196969.4087996</v>
      </c>
      <c r="F122" s="103">
        <f t="shared" ref="F122:J122" si="11">SUM(F102:F121)</f>
        <v>0</v>
      </c>
      <c r="G122" s="103">
        <f t="shared" si="11"/>
        <v>1488640.2331999997</v>
      </c>
      <c r="H122" s="103">
        <f t="shared" si="11"/>
        <v>27101182.052200001</v>
      </c>
      <c r="I122" s="103">
        <f t="shared" si="11"/>
        <v>267764962.54419997</v>
      </c>
      <c r="J122" s="103">
        <f t="shared" si="11"/>
        <v>612415981.5726999</v>
      </c>
      <c r="K122" s="58">
        <f t="shared" si="5"/>
        <v>3985967735.8110995</v>
      </c>
      <c r="L122" s="100"/>
      <c r="M122" s="139"/>
      <c r="N122" s="134"/>
      <c r="O122" s="102">
        <v>16</v>
      </c>
      <c r="P122" s="57" t="s">
        <v>549</v>
      </c>
      <c r="Q122" s="57">
        <v>126283006.6999</v>
      </c>
      <c r="R122" s="57">
        <v>0</v>
      </c>
      <c r="S122" s="57">
        <v>61091.3004</v>
      </c>
      <c r="T122" s="57">
        <v>1112187.0939</v>
      </c>
      <c r="U122" s="57">
        <v>10988625.328600001</v>
      </c>
      <c r="V122" s="57">
        <v>24032554.651500002</v>
      </c>
      <c r="W122" s="58">
        <f t="shared" si="6"/>
        <v>162477465.07429999</v>
      </c>
    </row>
    <row r="123" spans="1:23" ht="25" customHeight="1">
      <c r="A123" s="136">
        <v>6</v>
      </c>
      <c r="B123" s="132" t="s">
        <v>28</v>
      </c>
      <c r="C123" s="51">
        <v>1</v>
      </c>
      <c r="D123" s="57" t="s">
        <v>169</v>
      </c>
      <c r="E123" s="57">
        <v>149051688.5447</v>
      </c>
      <c r="F123" s="57">
        <v>0</v>
      </c>
      <c r="G123" s="57">
        <v>72105.992100000003</v>
      </c>
      <c r="H123" s="57">
        <v>1312713.1564</v>
      </c>
      <c r="I123" s="57">
        <v>12969861.9221</v>
      </c>
      <c r="J123" s="57">
        <v>29148232.5044</v>
      </c>
      <c r="K123" s="58">
        <f t="shared" si="5"/>
        <v>192554602.11970001</v>
      </c>
      <c r="L123" s="100"/>
      <c r="M123" s="101"/>
      <c r="N123" s="119" t="s">
        <v>833</v>
      </c>
      <c r="O123" s="120"/>
      <c r="P123" s="121"/>
      <c r="Q123" s="103">
        <f>SUM(Q107:Q122)</f>
        <v>2068120432.9344001</v>
      </c>
      <c r="R123" s="103">
        <f t="shared" ref="R123:V123" si="12">SUM(R107:R122)</f>
        <v>0</v>
      </c>
      <c r="S123" s="103">
        <f t="shared" si="12"/>
        <v>1000484.3091000001</v>
      </c>
      <c r="T123" s="103">
        <f t="shared" si="12"/>
        <v>18214143.883699998</v>
      </c>
      <c r="U123" s="103">
        <f t="shared" si="12"/>
        <v>179959292.74839997</v>
      </c>
      <c r="V123" s="103">
        <f t="shared" si="12"/>
        <v>417241175.56659997</v>
      </c>
      <c r="W123" s="58">
        <f t="shared" si="6"/>
        <v>2684535529.4421997</v>
      </c>
    </row>
    <row r="124" spans="1:23" ht="25" customHeight="1">
      <c r="A124" s="136"/>
      <c r="B124" s="133"/>
      <c r="C124" s="51">
        <v>2</v>
      </c>
      <c r="D124" s="57" t="s">
        <v>170</v>
      </c>
      <c r="E124" s="57">
        <v>171112111.2405</v>
      </c>
      <c r="F124" s="57">
        <v>0</v>
      </c>
      <c r="G124" s="57">
        <v>82778.052800000005</v>
      </c>
      <c r="H124" s="57">
        <v>1507001.5096</v>
      </c>
      <c r="I124" s="57">
        <v>14889468.731699999</v>
      </c>
      <c r="J124" s="57">
        <v>34005286.249799997</v>
      </c>
      <c r="K124" s="58">
        <f t="shared" si="5"/>
        <v>221596645.78440002</v>
      </c>
      <c r="L124" s="100"/>
      <c r="M124" s="137">
        <v>24</v>
      </c>
      <c r="N124" s="132" t="s">
        <v>46</v>
      </c>
      <c r="O124" s="102">
        <v>1</v>
      </c>
      <c r="P124" s="57" t="s">
        <v>550</v>
      </c>
      <c r="Q124" s="57">
        <v>177214505.87349999</v>
      </c>
      <c r="R124" s="57">
        <v>0</v>
      </c>
      <c r="S124" s="57">
        <v>85730.177800000005</v>
      </c>
      <c r="T124" s="57">
        <v>1560745.9106000001</v>
      </c>
      <c r="U124" s="57">
        <v>15420473.892100001</v>
      </c>
      <c r="V124" s="57">
        <v>214510791.4438</v>
      </c>
      <c r="W124" s="58">
        <f t="shared" si="6"/>
        <v>408792247.2978</v>
      </c>
    </row>
    <row r="125" spans="1:23" ht="25" customHeight="1">
      <c r="A125" s="136"/>
      <c r="B125" s="133"/>
      <c r="C125" s="51">
        <v>3</v>
      </c>
      <c r="D125" s="57" t="s">
        <v>171</v>
      </c>
      <c r="E125" s="57">
        <v>113875291.78569999</v>
      </c>
      <c r="F125" s="57">
        <v>0</v>
      </c>
      <c r="G125" s="57">
        <v>55088.882100000003</v>
      </c>
      <c r="H125" s="57">
        <v>1002911.1053000001</v>
      </c>
      <c r="I125" s="57">
        <v>9908957.2565000001</v>
      </c>
      <c r="J125" s="57">
        <v>23005833.4285</v>
      </c>
      <c r="K125" s="58">
        <f t="shared" si="5"/>
        <v>147848082.45809999</v>
      </c>
      <c r="L125" s="100"/>
      <c r="M125" s="138"/>
      <c r="N125" s="133"/>
      <c r="O125" s="102">
        <v>2</v>
      </c>
      <c r="P125" s="57" t="s">
        <v>551</v>
      </c>
      <c r="Q125" s="57">
        <v>227785825.04679999</v>
      </c>
      <c r="R125" s="57">
        <v>0</v>
      </c>
      <c r="S125" s="57">
        <v>110194.81269999999</v>
      </c>
      <c r="T125" s="57">
        <v>2006132.5859000001</v>
      </c>
      <c r="U125" s="57">
        <v>19820981.080499999</v>
      </c>
      <c r="V125" s="57">
        <v>227288773.67449999</v>
      </c>
      <c r="W125" s="58">
        <f t="shared" si="6"/>
        <v>477011907.20039999</v>
      </c>
    </row>
    <row r="126" spans="1:23" ht="25" customHeight="1">
      <c r="A126" s="136"/>
      <c r="B126" s="133"/>
      <c r="C126" s="51">
        <v>4</v>
      </c>
      <c r="D126" s="57" t="s">
        <v>172</v>
      </c>
      <c r="E126" s="57">
        <v>140413379.3527</v>
      </c>
      <c r="F126" s="57">
        <v>0</v>
      </c>
      <c r="G126" s="57">
        <v>67927.080300000001</v>
      </c>
      <c r="H126" s="57">
        <v>1236634.7017000001</v>
      </c>
      <c r="I126" s="57">
        <v>12218191.9574</v>
      </c>
      <c r="J126" s="57">
        <v>26063380.910599999</v>
      </c>
      <c r="K126" s="58">
        <f t="shared" si="5"/>
        <v>179999514.0027</v>
      </c>
      <c r="L126" s="100"/>
      <c r="M126" s="138"/>
      <c r="N126" s="133"/>
      <c r="O126" s="102">
        <v>3</v>
      </c>
      <c r="P126" s="57" t="s">
        <v>552</v>
      </c>
      <c r="Q126" s="57">
        <v>367348080.66860002</v>
      </c>
      <c r="R126" s="57">
        <v>0</v>
      </c>
      <c r="S126" s="57">
        <v>177710.14920000001</v>
      </c>
      <c r="T126" s="57">
        <v>3235271.3557000002</v>
      </c>
      <c r="U126" s="57">
        <v>31965111.7685</v>
      </c>
      <c r="V126" s="57">
        <v>261125864.28569999</v>
      </c>
      <c r="W126" s="58">
        <f t="shared" si="6"/>
        <v>663852038.2277</v>
      </c>
    </row>
    <row r="127" spans="1:23" ht="25" customHeight="1">
      <c r="A127" s="136"/>
      <c r="B127" s="133"/>
      <c r="C127" s="51">
        <v>5</v>
      </c>
      <c r="D127" s="57" t="s">
        <v>173</v>
      </c>
      <c r="E127" s="57">
        <v>147562219.8854</v>
      </c>
      <c r="F127" s="57">
        <v>0</v>
      </c>
      <c r="G127" s="57">
        <v>71385.439299999998</v>
      </c>
      <c r="H127" s="57">
        <v>1299595.2566</v>
      </c>
      <c r="I127" s="57">
        <v>12840254.5152</v>
      </c>
      <c r="J127" s="57">
        <v>28856209.615200002</v>
      </c>
      <c r="K127" s="58">
        <f t="shared" si="5"/>
        <v>190629664.71169999</v>
      </c>
      <c r="L127" s="100"/>
      <c r="M127" s="138"/>
      <c r="N127" s="133"/>
      <c r="O127" s="102">
        <v>4</v>
      </c>
      <c r="P127" s="57" t="s">
        <v>553</v>
      </c>
      <c r="Q127" s="57">
        <v>143575611.7112</v>
      </c>
      <c r="R127" s="57">
        <v>0</v>
      </c>
      <c r="S127" s="57">
        <v>69456.857699999993</v>
      </c>
      <c r="T127" s="57">
        <v>1264484.7990000001</v>
      </c>
      <c r="U127" s="57">
        <v>12493356.348099999</v>
      </c>
      <c r="V127" s="57">
        <v>206429401.4258</v>
      </c>
      <c r="W127" s="58">
        <f t="shared" si="6"/>
        <v>363832311.14179999</v>
      </c>
    </row>
    <row r="128" spans="1:23" ht="25" customHeight="1">
      <c r="A128" s="136"/>
      <c r="B128" s="133"/>
      <c r="C128" s="51">
        <v>6</v>
      </c>
      <c r="D128" s="57" t="s">
        <v>174</v>
      </c>
      <c r="E128" s="57">
        <v>145076568.86840001</v>
      </c>
      <c r="F128" s="57">
        <v>0</v>
      </c>
      <c r="G128" s="57">
        <v>70182.968299999993</v>
      </c>
      <c r="H128" s="57">
        <v>1277703.8791</v>
      </c>
      <c r="I128" s="57">
        <v>12623963.4366</v>
      </c>
      <c r="J128" s="57">
        <v>29267766.370900001</v>
      </c>
      <c r="K128" s="58">
        <f t="shared" si="5"/>
        <v>188316185.52330002</v>
      </c>
      <c r="L128" s="100"/>
      <c r="M128" s="138"/>
      <c r="N128" s="133"/>
      <c r="O128" s="102">
        <v>5</v>
      </c>
      <c r="P128" s="57" t="s">
        <v>554</v>
      </c>
      <c r="Q128" s="57">
        <v>120710630.64129999</v>
      </c>
      <c r="R128" s="57">
        <v>0</v>
      </c>
      <c r="S128" s="57">
        <v>58395.5798</v>
      </c>
      <c r="T128" s="57">
        <v>1063110.6196000001</v>
      </c>
      <c r="U128" s="57">
        <v>10503740.194</v>
      </c>
      <c r="V128" s="57">
        <v>200683339.486</v>
      </c>
      <c r="W128" s="58">
        <f t="shared" si="6"/>
        <v>333019216.52069998</v>
      </c>
    </row>
    <row r="129" spans="1:23" ht="25" customHeight="1">
      <c r="A129" s="136"/>
      <c r="B129" s="133"/>
      <c r="C129" s="51">
        <v>7</v>
      </c>
      <c r="D129" s="57" t="s">
        <v>175</v>
      </c>
      <c r="E129" s="57">
        <v>200433203.47400001</v>
      </c>
      <c r="F129" s="57">
        <v>0</v>
      </c>
      <c r="G129" s="57">
        <v>96962.571400000001</v>
      </c>
      <c r="H129" s="57">
        <v>1765235.3069</v>
      </c>
      <c r="I129" s="57">
        <v>17440868.996800002</v>
      </c>
      <c r="J129" s="57">
        <v>36807292.328100003</v>
      </c>
      <c r="K129" s="58">
        <f t="shared" si="5"/>
        <v>256543562.67719999</v>
      </c>
      <c r="L129" s="100"/>
      <c r="M129" s="138"/>
      <c r="N129" s="133"/>
      <c r="O129" s="102">
        <v>6</v>
      </c>
      <c r="P129" s="57" t="s">
        <v>555</v>
      </c>
      <c r="Q129" s="57">
        <v>134950031.63299999</v>
      </c>
      <c r="R129" s="57">
        <v>0</v>
      </c>
      <c r="S129" s="57">
        <v>65284.103900000002</v>
      </c>
      <c r="T129" s="57">
        <v>1188518.4509000001</v>
      </c>
      <c r="U129" s="57">
        <v>11742794.018300001</v>
      </c>
      <c r="V129" s="57">
        <v>202036061.55950001</v>
      </c>
      <c r="W129" s="58">
        <f t="shared" si="6"/>
        <v>349982689.76559997</v>
      </c>
    </row>
    <row r="130" spans="1:23" ht="25" customHeight="1">
      <c r="A130" s="136"/>
      <c r="B130" s="134"/>
      <c r="C130" s="51">
        <v>8</v>
      </c>
      <c r="D130" s="57" t="s">
        <v>176</v>
      </c>
      <c r="E130" s="57">
        <v>185007339.0634</v>
      </c>
      <c r="F130" s="57">
        <v>0</v>
      </c>
      <c r="G130" s="57">
        <v>89500.077900000004</v>
      </c>
      <c r="H130" s="57">
        <v>1629378.1732999999</v>
      </c>
      <c r="I130" s="57">
        <v>16098574.029300001</v>
      </c>
      <c r="J130" s="57">
        <v>38741438.072999999</v>
      </c>
      <c r="K130" s="58">
        <f t="shared" si="5"/>
        <v>241566229.41689998</v>
      </c>
      <c r="L130" s="100"/>
      <c r="M130" s="138"/>
      <c r="N130" s="133"/>
      <c r="O130" s="102">
        <v>7</v>
      </c>
      <c r="P130" s="57" t="s">
        <v>556</v>
      </c>
      <c r="Q130" s="57">
        <v>123904746.40530001</v>
      </c>
      <c r="R130" s="57">
        <v>0</v>
      </c>
      <c r="S130" s="57">
        <v>59940.781300000002</v>
      </c>
      <c r="T130" s="57">
        <v>1091241.5171999999</v>
      </c>
      <c r="U130" s="57">
        <v>10781678.946799999</v>
      </c>
      <c r="V130" s="57">
        <v>198633935.0485</v>
      </c>
      <c r="W130" s="58">
        <f t="shared" si="6"/>
        <v>334471542.69910002</v>
      </c>
    </row>
    <row r="131" spans="1:23" ht="25" customHeight="1">
      <c r="A131" s="51"/>
      <c r="B131" s="119" t="s">
        <v>816</v>
      </c>
      <c r="C131" s="120"/>
      <c r="D131" s="121"/>
      <c r="E131" s="103">
        <f>SUM(E123:E130)</f>
        <v>1252531802.2147999</v>
      </c>
      <c r="F131" s="103">
        <f t="shared" ref="F131:J131" si="13">SUM(F123:F130)</f>
        <v>0</v>
      </c>
      <c r="G131" s="103">
        <f t="shared" si="13"/>
        <v>605931.06420000002</v>
      </c>
      <c r="H131" s="103">
        <f t="shared" si="13"/>
        <v>11031173.0889</v>
      </c>
      <c r="I131" s="103">
        <f t="shared" si="13"/>
        <v>108990140.84560001</v>
      </c>
      <c r="J131" s="103">
        <f t="shared" si="13"/>
        <v>245895439.48049998</v>
      </c>
      <c r="K131" s="58">
        <f t="shared" si="5"/>
        <v>1619054486.694</v>
      </c>
      <c r="L131" s="100"/>
      <c r="M131" s="138"/>
      <c r="N131" s="133"/>
      <c r="O131" s="102">
        <v>8</v>
      </c>
      <c r="P131" s="57" t="s">
        <v>557</v>
      </c>
      <c r="Q131" s="57">
        <v>149477894.96709999</v>
      </c>
      <c r="R131" s="57">
        <v>0</v>
      </c>
      <c r="S131" s="57">
        <v>72312.175900000002</v>
      </c>
      <c r="T131" s="57">
        <v>1316466.7990000001</v>
      </c>
      <c r="U131" s="57">
        <v>13006948.6435</v>
      </c>
      <c r="V131" s="57">
        <v>204697613.91940001</v>
      </c>
      <c r="W131" s="58">
        <f t="shared" si="6"/>
        <v>368571236.50489998</v>
      </c>
    </row>
    <row r="132" spans="1:23" ht="25" customHeight="1">
      <c r="A132" s="136">
        <v>7</v>
      </c>
      <c r="B132" s="132" t="s">
        <v>29</v>
      </c>
      <c r="C132" s="51">
        <v>1</v>
      </c>
      <c r="D132" s="57" t="s">
        <v>177</v>
      </c>
      <c r="E132" s="57">
        <v>147417266.9226</v>
      </c>
      <c r="F132" s="57">
        <v>-6066891.2400000002</v>
      </c>
      <c r="G132" s="57">
        <v>71315.316099999996</v>
      </c>
      <c r="H132" s="57">
        <v>1298318.6414000001</v>
      </c>
      <c r="I132" s="57">
        <v>12827641.307399999</v>
      </c>
      <c r="J132" s="57">
        <v>27516079.594500002</v>
      </c>
      <c r="K132" s="58">
        <f t="shared" si="5"/>
        <v>183063730.542</v>
      </c>
      <c r="L132" s="100"/>
      <c r="M132" s="138"/>
      <c r="N132" s="133"/>
      <c r="O132" s="102">
        <v>9</v>
      </c>
      <c r="P132" s="57" t="s">
        <v>558</v>
      </c>
      <c r="Q132" s="57">
        <v>99811857.302300006</v>
      </c>
      <c r="R132" s="57">
        <v>0</v>
      </c>
      <c r="S132" s="57">
        <v>48285.484499999999</v>
      </c>
      <c r="T132" s="57">
        <v>879053.02870000002</v>
      </c>
      <c r="U132" s="57">
        <v>8685215.3104999997</v>
      </c>
      <c r="V132" s="57">
        <v>194989890.6884</v>
      </c>
      <c r="W132" s="58">
        <f t="shared" si="6"/>
        <v>304414301.81440002</v>
      </c>
    </row>
    <row r="133" spans="1:23" ht="25" customHeight="1">
      <c r="A133" s="136"/>
      <c r="B133" s="133"/>
      <c r="C133" s="51">
        <v>2</v>
      </c>
      <c r="D133" s="57" t="s">
        <v>178</v>
      </c>
      <c r="E133" s="57">
        <v>130073432.67209999</v>
      </c>
      <c r="F133" s="57">
        <v>-6066891.2400000002</v>
      </c>
      <c r="G133" s="57">
        <v>62924.975899999998</v>
      </c>
      <c r="H133" s="57">
        <v>1145569.7552</v>
      </c>
      <c r="I133" s="57">
        <v>11318452.531199999</v>
      </c>
      <c r="J133" s="57">
        <v>23904469.5548</v>
      </c>
      <c r="K133" s="58">
        <f t="shared" si="5"/>
        <v>160437958.24919999</v>
      </c>
      <c r="L133" s="100"/>
      <c r="M133" s="138"/>
      <c r="N133" s="133"/>
      <c r="O133" s="102">
        <v>10</v>
      </c>
      <c r="P133" s="57" t="s">
        <v>559</v>
      </c>
      <c r="Q133" s="57">
        <v>170189266.01519999</v>
      </c>
      <c r="R133" s="57">
        <v>0</v>
      </c>
      <c r="S133" s="57">
        <v>82331.612599999993</v>
      </c>
      <c r="T133" s="57">
        <v>1498873.9191999999</v>
      </c>
      <c r="U133" s="57">
        <v>14809166.554199999</v>
      </c>
      <c r="V133" s="57">
        <v>212683240.0386</v>
      </c>
      <c r="W133" s="58">
        <f t="shared" si="6"/>
        <v>399262878.13979995</v>
      </c>
    </row>
    <row r="134" spans="1:23" ht="25" customHeight="1">
      <c r="A134" s="136"/>
      <c r="B134" s="133"/>
      <c r="C134" s="51">
        <v>3</v>
      </c>
      <c r="D134" s="57" t="s">
        <v>179</v>
      </c>
      <c r="E134" s="57">
        <v>125949754.57960001</v>
      </c>
      <c r="F134" s="57">
        <v>-6066891.2400000002</v>
      </c>
      <c r="G134" s="57">
        <v>60930.084699999999</v>
      </c>
      <c r="H134" s="57">
        <v>1109252.1091</v>
      </c>
      <c r="I134" s="57">
        <v>10959627.1063</v>
      </c>
      <c r="J134" s="57">
        <v>22835220.022399999</v>
      </c>
      <c r="K134" s="58">
        <f t="shared" si="5"/>
        <v>154847892.66210002</v>
      </c>
      <c r="L134" s="100"/>
      <c r="M134" s="138"/>
      <c r="N134" s="133"/>
      <c r="O134" s="102">
        <v>11</v>
      </c>
      <c r="P134" s="57" t="s">
        <v>560</v>
      </c>
      <c r="Q134" s="57">
        <v>147120201.2218</v>
      </c>
      <c r="R134" s="57">
        <v>0</v>
      </c>
      <c r="S134" s="57">
        <v>71171.606100000005</v>
      </c>
      <c r="T134" s="57">
        <v>1295702.3540000001</v>
      </c>
      <c r="U134" s="57">
        <v>12801791.877900001</v>
      </c>
      <c r="V134" s="57">
        <v>206146099.8917</v>
      </c>
      <c r="W134" s="58">
        <f t="shared" si="6"/>
        <v>367434966.9515</v>
      </c>
    </row>
    <row r="135" spans="1:23" ht="25" customHeight="1">
      <c r="A135" s="136"/>
      <c r="B135" s="133"/>
      <c r="C135" s="51">
        <v>4</v>
      </c>
      <c r="D135" s="57" t="s">
        <v>180</v>
      </c>
      <c r="E135" s="57">
        <v>149311787.74070001</v>
      </c>
      <c r="F135" s="57">
        <v>-6066891.2400000002</v>
      </c>
      <c r="G135" s="57">
        <v>72231.819000000003</v>
      </c>
      <c r="H135" s="57">
        <v>1315003.8761</v>
      </c>
      <c r="I135" s="57">
        <v>12992494.679199999</v>
      </c>
      <c r="J135" s="57">
        <v>28931960.239300001</v>
      </c>
      <c r="K135" s="58">
        <f t="shared" si="5"/>
        <v>186556587.11430001</v>
      </c>
      <c r="L135" s="100"/>
      <c r="M135" s="138"/>
      <c r="N135" s="133"/>
      <c r="O135" s="102">
        <v>12</v>
      </c>
      <c r="P135" s="57" t="s">
        <v>561</v>
      </c>
      <c r="Q135" s="57">
        <v>202282979.6311</v>
      </c>
      <c r="R135" s="57">
        <v>0</v>
      </c>
      <c r="S135" s="57">
        <v>97857.4283</v>
      </c>
      <c r="T135" s="57">
        <v>1781526.4709000001</v>
      </c>
      <c r="U135" s="57">
        <v>17601828.873100001</v>
      </c>
      <c r="V135" s="57">
        <v>218824727.07730001</v>
      </c>
      <c r="W135" s="58">
        <f t="shared" si="6"/>
        <v>440588919.48070002</v>
      </c>
    </row>
    <row r="136" spans="1:23" ht="25" customHeight="1">
      <c r="A136" s="136"/>
      <c r="B136" s="133"/>
      <c r="C136" s="51">
        <v>5</v>
      </c>
      <c r="D136" s="57" t="s">
        <v>181</v>
      </c>
      <c r="E136" s="57">
        <v>193783453.3432</v>
      </c>
      <c r="F136" s="57">
        <v>-6066891.2400000002</v>
      </c>
      <c r="G136" s="57">
        <v>93745.654899999994</v>
      </c>
      <c r="H136" s="57">
        <v>1706670.2912000001</v>
      </c>
      <c r="I136" s="57">
        <v>16862235.223200001</v>
      </c>
      <c r="J136" s="57">
        <v>37779575.452699997</v>
      </c>
      <c r="K136" s="58">
        <f t="shared" si="5"/>
        <v>244158788.7252</v>
      </c>
      <c r="L136" s="100"/>
      <c r="M136" s="138"/>
      <c r="N136" s="133"/>
      <c r="O136" s="102">
        <v>13</v>
      </c>
      <c r="P136" s="57" t="s">
        <v>562</v>
      </c>
      <c r="Q136" s="57">
        <v>218857113.53310001</v>
      </c>
      <c r="R136" s="57">
        <v>0</v>
      </c>
      <c r="S136" s="57">
        <v>105875.4145</v>
      </c>
      <c r="T136" s="57">
        <v>1927496.5289</v>
      </c>
      <c r="U136" s="57">
        <v>19044041.506099999</v>
      </c>
      <c r="V136" s="57">
        <v>226222146.24880001</v>
      </c>
      <c r="W136" s="58">
        <f t="shared" si="6"/>
        <v>466156673.23140001</v>
      </c>
    </row>
    <row r="137" spans="1:23" ht="25" customHeight="1">
      <c r="A137" s="136"/>
      <c r="B137" s="133"/>
      <c r="C137" s="51">
        <v>6</v>
      </c>
      <c r="D137" s="57" t="s">
        <v>182</v>
      </c>
      <c r="E137" s="57">
        <v>158323510.18720001</v>
      </c>
      <c r="F137" s="57">
        <v>-6066891.2400000002</v>
      </c>
      <c r="G137" s="57">
        <v>76591.375</v>
      </c>
      <c r="H137" s="57">
        <v>1394371.0186000001</v>
      </c>
      <c r="I137" s="57">
        <v>13776657.522</v>
      </c>
      <c r="J137" s="57">
        <v>28240978.107299998</v>
      </c>
      <c r="K137" s="58">
        <f t="shared" ref="K137:K200" si="14">E137+F137+G137+H137+I137+J137</f>
        <v>195745216.97009999</v>
      </c>
      <c r="L137" s="100"/>
      <c r="M137" s="138"/>
      <c r="N137" s="133"/>
      <c r="O137" s="102">
        <v>14</v>
      </c>
      <c r="P137" s="57" t="s">
        <v>563</v>
      </c>
      <c r="Q137" s="57">
        <v>117814168.1655</v>
      </c>
      <c r="R137" s="57">
        <v>0</v>
      </c>
      <c r="S137" s="57">
        <v>56994.372600000002</v>
      </c>
      <c r="T137" s="57">
        <v>1037601.1843</v>
      </c>
      <c r="U137" s="57">
        <v>10251702.0001</v>
      </c>
      <c r="V137" s="57">
        <v>200231596.09419999</v>
      </c>
      <c r="W137" s="58">
        <f t="shared" ref="W137:W200" si="15">Q137+R137+S137+T137+U137+V137</f>
        <v>329392061.81669998</v>
      </c>
    </row>
    <row r="138" spans="1:23" ht="25" customHeight="1">
      <c r="A138" s="136"/>
      <c r="B138" s="133"/>
      <c r="C138" s="51">
        <v>7</v>
      </c>
      <c r="D138" s="57" t="s">
        <v>183</v>
      </c>
      <c r="E138" s="57">
        <v>150184628.66929999</v>
      </c>
      <c r="F138" s="57">
        <v>-6066891.2400000002</v>
      </c>
      <c r="G138" s="57">
        <v>72654.068899999998</v>
      </c>
      <c r="H138" s="57">
        <v>1322691.0736</v>
      </c>
      <c r="I138" s="57">
        <v>13068445.6894</v>
      </c>
      <c r="J138" s="57">
        <v>26647649.238000002</v>
      </c>
      <c r="K138" s="58">
        <f t="shared" si="14"/>
        <v>185229177.49919996</v>
      </c>
      <c r="L138" s="100"/>
      <c r="M138" s="138"/>
      <c r="N138" s="133"/>
      <c r="O138" s="102">
        <v>15</v>
      </c>
      <c r="P138" s="57" t="s">
        <v>564</v>
      </c>
      <c r="Q138" s="57">
        <v>142161715.104</v>
      </c>
      <c r="R138" s="57">
        <v>0</v>
      </c>
      <c r="S138" s="57">
        <v>68772.864000000001</v>
      </c>
      <c r="T138" s="57">
        <v>1252032.4698999999</v>
      </c>
      <c r="U138" s="57">
        <v>12370324.9088</v>
      </c>
      <c r="V138" s="57">
        <v>206403978.39070001</v>
      </c>
      <c r="W138" s="58">
        <f t="shared" si="15"/>
        <v>362256823.73740005</v>
      </c>
    </row>
    <row r="139" spans="1:23" ht="25" customHeight="1">
      <c r="A139" s="136"/>
      <c r="B139" s="133"/>
      <c r="C139" s="51">
        <v>8</v>
      </c>
      <c r="D139" s="57" t="s">
        <v>184</v>
      </c>
      <c r="E139" s="57">
        <v>129061536.3995</v>
      </c>
      <c r="F139" s="57">
        <v>-6066891.2400000002</v>
      </c>
      <c r="G139" s="57">
        <v>62435.455900000001</v>
      </c>
      <c r="H139" s="57">
        <v>1136657.8833999999</v>
      </c>
      <c r="I139" s="57">
        <v>11230401.499600001</v>
      </c>
      <c r="J139" s="57">
        <v>24281938.922699999</v>
      </c>
      <c r="K139" s="58">
        <f t="shared" si="14"/>
        <v>159706078.92109999</v>
      </c>
      <c r="L139" s="100"/>
      <c r="M139" s="138"/>
      <c r="N139" s="133"/>
      <c r="O139" s="102">
        <v>16</v>
      </c>
      <c r="P139" s="57" t="s">
        <v>565</v>
      </c>
      <c r="Q139" s="57">
        <v>212826768.10190001</v>
      </c>
      <c r="R139" s="57">
        <v>0</v>
      </c>
      <c r="S139" s="57">
        <v>102958.1443</v>
      </c>
      <c r="T139" s="57">
        <v>1874386.6725000001</v>
      </c>
      <c r="U139" s="57">
        <v>18519305.769400001</v>
      </c>
      <c r="V139" s="57">
        <v>224376183.09400001</v>
      </c>
      <c r="W139" s="58">
        <f t="shared" si="15"/>
        <v>457699601.78210008</v>
      </c>
    </row>
    <row r="140" spans="1:23" ht="25" customHeight="1">
      <c r="A140" s="136"/>
      <c r="B140" s="133"/>
      <c r="C140" s="51">
        <v>9</v>
      </c>
      <c r="D140" s="57" t="s">
        <v>185</v>
      </c>
      <c r="E140" s="57">
        <v>163038007.83360001</v>
      </c>
      <c r="F140" s="57">
        <v>-6066891.2400000002</v>
      </c>
      <c r="G140" s="57">
        <v>78872.084000000003</v>
      </c>
      <c r="H140" s="57">
        <v>1435892.0718</v>
      </c>
      <c r="I140" s="57">
        <v>14186893.6226</v>
      </c>
      <c r="J140" s="57">
        <v>30128837.967799999</v>
      </c>
      <c r="K140" s="58">
        <f t="shared" si="14"/>
        <v>202801612.33979997</v>
      </c>
      <c r="L140" s="100"/>
      <c r="M140" s="138"/>
      <c r="N140" s="133"/>
      <c r="O140" s="102">
        <v>17</v>
      </c>
      <c r="P140" s="57" t="s">
        <v>566</v>
      </c>
      <c r="Q140" s="57">
        <v>206509857.64559999</v>
      </c>
      <c r="R140" s="57">
        <v>0</v>
      </c>
      <c r="S140" s="57">
        <v>99902.244000000006</v>
      </c>
      <c r="T140" s="57">
        <v>1818753.0090999999</v>
      </c>
      <c r="U140" s="57">
        <v>17969634.328699999</v>
      </c>
      <c r="V140" s="57">
        <v>222384636.01210001</v>
      </c>
      <c r="W140" s="58">
        <f t="shared" si="15"/>
        <v>448782783.23949999</v>
      </c>
    </row>
    <row r="141" spans="1:23" ht="25" customHeight="1">
      <c r="A141" s="136"/>
      <c r="B141" s="133"/>
      <c r="C141" s="51">
        <v>10</v>
      </c>
      <c r="D141" s="57" t="s">
        <v>186</v>
      </c>
      <c r="E141" s="57">
        <v>154252438.14089999</v>
      </c>
      <c r="F141" s="57">
        <v>-6066891.2400000002</v>
      </c>
      <c r="G141" s="57">
        <v>74621.932799999995</v>
      </c>
      <c r="H141" s="57">
        <v>1358516.6791999999</v>
      </c>
      <c r="I141" s="57">
        <v>13422409.6578</v>
      </c>
      <c r="J141" s="57">
        <v>30183218.1818</v>
      </c>
      <c r="K141" s="58">
        <f t="shared" si="14"/>
        <v>193224313.35249996</v>
      </c>
      <c r="L141" s="100"/>
      <c r="M141" s="138"/>
      <c r="N141" s="133"/>
      <c r="O141" s="102">
        <v>18</v>
      </c>
      <c r="P141" s="57" t="s">
        <v>567</v>
      </c>
      <c r="Q141" s="57">
        <v>210863834.70379999</v>
      </c>
      <c r="R141" s="57">
        <v>0</v>
      </c>
      <c r="S141" s="57">
        <v>102008.54580000001</v>
      </c>
      <c r="T141" s="57">
        <v>1857098.9213</v>
      </c>
      <c r="U141" s="57">
        <v>18348499.4177</v>
      </c>
      <c r="V141" s="57">
        <v>223720656.40549999</v>
      </c>
      <c r="W141" s="58">
        <f t="shared" si="15"/>
        <v>454892097.99409997</v>
      </c>
    </row>
    <row r="142" spans="1:23" ht="25" customHeight="1">
      <c r="A142" s="136"/>
      <c r="B142" s="133"/>
      <c r="C142" s="51">
        <v>11</v>
      </c>
      <c r="D142" s="57" t="s">
        <v>187</v>
      </c>
      <c r="E142" s="57">
        <v>176608746.92160001</v>
      </c>
      <c r="F142" s="57">
        <v>-6066891.2400000002</v>
      </c>
      <c r="G142" s="57">
        <v>85437.132800000007</v>
      </c>
      <c r="H142" s="57">
        <v>1555410.9308</v>
      </c>
      <c r="I142" s="57">
        <v>15367763.251599999</v>
      </c>
      <c r="J142" s="57">
        <v>31495696.616799999</v>
      </c>
      <c r="K142" s="58">
        <f t="shared" si="14"/>
        <v>219046163.61360002</v>
      </c>
      <c r="L142" s="100"/>
      <c r="M142" s="138"/>
      <c r="N142" s="133"/>
      <c r="O142" s="102">
        <v>19</v>
      </c>
      <c r="P142" s="57" t="s">
        <v>568</v>
      </c>
      <c r="Q142" s="57">
        <v>163083459.3955</v>
      </c>
      <c r="R142" s="57">
        <v>0</v>
      </c>
      <c r="S142" s="57">
        <v>78894.071899999995</v>
      </c>
      <c r="T142" s="57">
        <v>1436292.3683</v>
      </c>
      <c r="U142" s="57">
        <v>14190848.629699999</v>
      </c>
      <c r="V142" s="57">
        <v>211246496.54440001</v>
      </c>
      <c r="W142" s="58">
        <f t="shared" si="15"/>
        <v>390035991.00980002</v>
      </c>
    </row>
    <row r="143" spans="1:23" ht="25" customHeight="1">
      <c r="A143" s="136"/>
      <c r="B143" s="133"/>
      <c r="C143" s="51">
        <v>12</v>
      </c>
      <c r="D143" s="57" t="s">
        <v>188</v>
      </c>
      <c r="E143" s="57">
        <v>135625115.20429999</v>
      </c>
      <c r="F143" s="57">
        <v>-6066891.2400000002</v>
      </c>
      <c r="G143" s="57">
        <v>65610.685700000002</v>
      </c>
      <c r="H143" s="57">
        <v>1194463.9796</v>
      </c>
      <c r="I143" s="57">
        <v>11801537.000600001</v>
      </c>
      <c r="J143" s="57">
        <v>26956373.807100002</v>
      </c>
      <c r="K143" s="58">
        <f t="shared" si="14"/>
        <v>169576209.4373</v>
      </c>
      <c r="L143" s="100"/>
      <c r="M143" s="139"/>
      <c r="N143" s="134"/>
      <c r="O143" s="102">
        <v>20</v>
      </c>
      <c r="P143" s="57" t="s">
        <v>569</v>
      </c>
      <c r="Q143" s="57">
        <v>186546726.3026</v>
      </c>
      <c r="R143" s="57">
        <v>0</v>
      </c>
      <c r="S143" s="57">
        <v>90244.779500000004</v>
      </c>
      <c r="T143" s="57">
        <v>1642935.7109999999</v>
      </c>
      <c r="U143" s="57">
        <v>16232525.1447</v>
      </c>
      <c r="V143" s="57">
        <v>217020945.6399</v>
      </c>
      <c r="W143" s="58">
        <f t="shared" si="15"/>
        <v>421533377.57770002</v>
      </c>
    </row>
    <row r="144" spans="1:23" ht="25" customHeight="1">
      <c r="A144" s="136"/>
      <c r="B144" s="133"/>
      <c r="C144" s="51">
        <v>13</v>
      </c>
      <c r="D144" s="57" t="s">
        <v>189</v>
      </c>
      <c r="E144" s="57">
        <v>162917641.08250001</v>
      </c>
      <c r="F144" s="57">
        <v>-6066891.2400000002</v>
      </c>
      <c r="G144" s="57">
        <v>78813.854800000001</v>
      </c>
      <c r="H144" s="57">
        <v>1434831.9898000001</v>
      </c>
      <c r="I144" s="57">
        <v>14176419.805400001</v>
      </c>
      <c r="J144" s="57">
        <v>34271766.6391</v>
      </c>
      <c r="K144" s="58">
        <f t="shared" si="14"/>
        <v>206812582.13160002</v>
      </c>
      <c r="L144" s="100"/>
      <c r="M144" s="101"/>
      <c r="N144" s="119" t="s">
        <v>834</v>
      </c>
      <c r="O144" s="120"/>
      <c r="P144" s="121"/>
      <c r="Q144" s="103">
        <f>SUM(Q124:Q143)</f>
        <v>3523035274.0692</v>
      </c>
      <c r="R144" s="103">
        <f t="shared" ref="R144:V144" si="16">SUM(R124:R143)</f>
        <v>0</v>
      </c>
      <c r="S144" s="103">
        <f t="shared" si="16"/>
        <v>1704321.2064000003</v>
      </c>
      <c r="T144" s="103">
        <f t="shared" si="16"/>
        <v>31027724.676000003</v>
      </c>
      <c r="U144" s="103">
        <f t="shared" si="16"/>
        <v>306559969.21270001</v>
      </c>
      <c r="V144" s="103">
        <f t="shared" si="16"/>
        <v>4279656376.9688001</v>
      </c>
      <c r="W144" s="58">
        <f t="shared" si="15"/>
        <v>8141983666.1331005</v>
      </c>
    </row>
    <row r="145" spans="1:23" ht="25" customHeight="1">
      <c r="A145" s="136"/>
      <c r="B145" s="133"/>
      <c r="C145" s="51">
        <v>14</v>
      </c>
      <c r="D145" s="57" t="s">
        <v>190</v>
      </c>
      <c r="E145" s="57">
        <v>120347913.36589999</v>
      </c>
      <c r="F145" s="57">
        <v>-6066891.2400000002</v>
      </c>
      <c r="G145" s="57">
        <v>58220.109900000003</v>
      </c>
      <c r="H145" s="57">
        <v>1059916.1322000001</v>
      </c>
      <c r="I145" s="57">
        <v>10472178.035700001</v>
      </c>
      <c r="J145" s="57">
        <v>22954354.872699998</v>
      </c>
      <c r="K145" s="58">
        <f t="shared" si="14"/>
        <v>148825691.2764</v>
      </c>
      <c r="L145" s="100"/>
      <c r="M145" s="137">
        <v>25</v>
      </c>
      <c r="N145" s="132" t="s">
        <v>47</v>
      </c>
      <c r="O145" s="102">
        <v>1</v>
      </c>
      <c r="P145" s="57" t="s">
        <v>570</v>
      </c>
      <c r="Q145" s="57">
        <v>122057763.90350001</v>
      </c>
      <c r="R145" s="57">
        <v>-3018317.48</v>
      </c>
      <c r="S145" s="57">
        <v>59047.275800000003</v>
      </c>
      <c r="T145" s="57">
        <v>1074974.9572000001</v>
      </c>
      <c r="U145" s="57">
        <v>10620962.162900001</v>
      </c>
      <c r="V145" s="57">
        <v>24335811.351</v>
      </c>
      <c r="W145" s="58">
        <f t="shared" si="15"/>
        <v>155130242.17040002</v>
      </c>
    </row>
    <row r="146" spans="1:23" ht="25" customHeight="1">
      <c r="A146" s="136"/>
      <c r="B146" s="133"/>
      <c r="C146" s="51">
        <v>15</v>
      </c>
      <c r="D146" s="57" t="s">
        <v>191</v>
      </c>
      <c r="E146" s="57">
        <v>126428029.52940001</v>
      </c>
      <c r="F146" s="57">
        <v>-6066891.2400000002</v>
      </c>
      <c r="G146" s="57">
        <v>61161.457399999999</v>
      </c>
      <c r="H146" s="57">
        <v>1113464.3245000001</v>
      </c>
      <c r="I146" s="57">
        <v>11001244.615800001</v>
      </c>
      <c r="J146" s="57">
        <v>24655988.1514</v>
      </c>
      <c r="K146" s="58">
        <f t="shared" si="14"/>
        <v>157192996.83849999</v>
      </c>
      <c r="L146" s="100"/>
      <c r="M146" s="138"/>
      <c r="N146" s="133"/>
      <c r="O146" s="102">
        <v>2</v>
      </c>
      <c r="P146" s="57" t="s">
        <v>571</v>
      </c>
      <c r="Q146" s="57">
        <v>137581138.6925</v>
      </c>
      <c r="R146" s="57">
        <v>-3018317.48</v>
      </c>
      <c r="S146" s="57">
        <v>66556.941399999996</v>
      </c>
      <c r="T146" s="57">
        <v>1211690.8744000001</v>
      </c>
      <c r="U146" s="57">
        <v>11971742.080499999</v>
      </c>
      <c r="V146" s="57">
        <v>24287017.364399999</v>
      </c>
      <c r="W146" s="58">
        <f t="shared" si="15"/>
        <v>172099828.47319999</v>
      </c>
    </row>
    <row r="147" spans="1:23" ht="25" customHeight="1">
      <c r="A147" s="136"/>
      <c r="B147" s="133"/>
      <c r="C147" s="51">
        <v>16</v>
      </c>
      <c r="D147" s="57" t="s">
        <v>192</v>
      </c>
      <c r="E147" s="57">
        <v>115317781.2128</v>
      </c>
      <c r="F147" s="57">
        <v>-6066891.2400000002</v>
      </c>
      <c r="G147" s="57">
        <v>55786.707999999999</v>
      </c>
      <c r="H147" s="57">
        <v>1015615.2543</v>
      </c>
      <c r="I147" s="57">
        <v>10034476.7248</v>
      </c>
      <c r="J147" s="57">
        <v>21394030.347100001</v>
      </c>
      <c r="K147" s="58">
        <f t="shared" si="14"/>
        <v>141750799.007</v>
      </c>
      <c r="L147" s="100"/>
      <c r="M147" s="138"/>
      <c r="N147" s="133"/>
      <c r="O147" s="102">
        <v>3</v>
      </c>
      <c r="P147" s="57" t="s">
        <v>572</v>
      </c>
      <c r="Q147" s="57">
        <v>140870872.986</v>
      </c>
      <c r="R147" s="57">
        <v>-3018317.48</v>
      </c>
      <c r="S147" s="57">
        <v>68148.399799999999</v>
      </c>
      <c r="T147" s="57">
        <v>1240663.8940000001</v>
      </c>
      <c r="U147" s="57">
        <v>12258001.162599999</v>
      </c>
      <c r="V147" s="57">
        <v>25827961.101</v>
      </c>
      <c r="W147" s="58">
        <f t="shared" si="15"/>
        <v>177247330.06340003</v>
      </c>
    </row>
    <row r="148" spans="1:23" ht="25" customHeight="1">
      <c r="A148" s="136"/>
      <c r="B148" s="133"/>
      <c r="C148" s="51">
        <v>17</v>
      </c>
      <c r="D148" s="57" t="s">
        <v>193</v>
      </c>
      <c r="E148" s="57">
        <v>145912221.3937</v>
      </c>
      <c r="F148" s="57">
        <v>-6066891.2400000002</v>
      </c>
      <c r="G148" s="57">
        <v>70587.227700000003</v>
      </c>
      <c r="H148" s="57">
        <v>1285063.5545999999</v>
      </c>
      <c r="I148" s="57">
        <v>12696678.465700001</v>
      </c>
      <c r="J148" s="57">
        <v>27023237.529300001</v>
      </c>
      <c r="K148" s="58">
        <f t="shared" si="14"/>
        <v>180920896.93099999</v>
      </c>
      <c r="L148" s="100"/>
      <c r="M148" s="138"/>
      <c r="N148" s="133"/>
      <c r="O148" s="102">
        <v>4</v>
      </c>
      <c r="P148" s="57" t="s">
        <v>573</v>
      </c>
      <c r="Q148" s="57">
        <v>166208432.9709</v>
      </c>
      <c r="R148" s="57">
        <v>-3018317.48</v>
      </c>
      <c r="S148" s="57">
        <v>80405.824800000002</v>
      </c>
      <c r="T148" s="57">
        <v>1463814.3237000001</v>
      </c>
      <c r="U148" s="57">
        <v>14462770.914999999</v>
      </c>
      <c r="V148" s="57">
        <v>29582703.967999998</v>
      </c>
      <c r="W148" s="58">
        <f t="shared" si="15"/>
        <v>208779810.52240002</v>
      </c>
    </row>
    <row r="149" spans="1:23" ht="25" customHeight="1">
      <c r="A149" s="136"/>
      <c r="B149" s="133"/>
      <c r="C149" s="51">
        <v>18</v>
      </c>
      <c r="D149" s="57" t="s">
        <v>194</v>
      </c>
      <c r="E149" s="57">
        <v>136734578.39669999</v>
      </c>
      <c r="F149" s="57">
        <v>-6066891.2400000002</v>
      </c>
      <c r="G149" s="57">
        <v>66147.405100000004</v>
      </c>
      <c r="H149" s="57">
        <v>1204235.1331</v>
      </c>
      <c r="I149" s="57">
        <v>11898077.9023</v>
      </c>
      <c r="J149" s="57">
        <v>27388679.407600001</v>
      </c>
      <c r="K149" s="58">
        <f t="shared" si="14"/>
        <v>171224827.00480002</v>
      </c>
      <c r="L149" s="100"/>
      <c r="M149" s="138"/>
      <c r="N149" s="133"/>
      <c r="O149" s="102">
        <v>5</v>
      </c>
      <c r="P149" s="57" t="s">
        <v>574</v>
      </c>
      <c r="Q149" s="57">
        <v>118679973.80940001</v>
      </c>
      <c r="R149" s="57">
        <v>-3018317.48</v>
      </c>
      <c r="S149" s="57">
        <v>57413.219100000002</v>
      </c>
      <c r="T149" s="57">
        <v>1045226.4214</v>
      </c>
      <c r="U149" s="57">
        <v>10327040.829</v>
      </c>
      <c r="V149" s="57">
        <v>22387643.035100002</v>
      </c>
      <c r="W149" s="58">
        <f t="shared" si="15"/>
        <v>149478979.83399999</v>
      </c>
    </row>
    <row r="150" spans="1:23" ht="25" customHeight="1">
      <c r="A150" s="136"/>
      <c r="B150" s="133"/>
      <c r="C150" s="51">
        <v>19</v>
      </c>
      <c r="D150" s="57" t="s">
        <v>195</v>
      </c>
      <c r="E150" s="57">
        <v>160141360.3784</v>
      </c>
      <c r="F150" s="57">
        <v>-6066891.2400000002</v>
      </c>
      <c r="G150" s="57">
        <v>77470.787299999996</v>
      </c>
      <c r="H150" s="57">
        <v>1410381.0074</v>
      </c>
      <c r="I150" s="57">
        <v>13934839.332599999</v>
      </c>
      <c r="J150" s="57">
        <v>32234959.714499999</v>
      </c>
      <c r="K150" s="58">
        <f t="shared" si="14"/>
        <v>201732119.98019999</v>
      </c>
      <c r="L150" s="100"/>
      <c r="M150" s="138"/>
      <c r="N150" s="133"/>
      <c r="O150" s="102">
        <v>6</v>
      </c>
      <c r="P150" s="57" t="s">
        <v>575</v>
      </c>
      <c r="Q150" s="57">
        <v>111598851.353</v>
      </c>
      <c r="R150" s="57">
        <v>-3018317.48</v>
      </c>
      <c r="S150" s="57">
        <v>53987.6198</v>
      </c>
      <c r="T150" s="57">
        <v>982862.26639999996</v>
      </c>
      <c r="U150" s="57">
        <v>9710870.8182999995</v>
      </c>
      <c r="V150" s="57">
        <v>23152101.158500001</v>
      </c>
      <c r="W150" s="58">
        <f t="shared" si="15"/>
        <v>142480355.736</v>
      </c>
    </row>
    <row r="151" spans="1:23" ht="25" customHeight="1">
      <c r="A151" s="136"/>
      <c r="B151" s="133"/>
      <c r="C151" s="51">
        <v>20</v>
      </c>
      <c r="D151" s="57" t="s">
        <v>196</v>
      </c>
      <c r="E151" s="57">
        <v>110990413.81</v>
      </c>
      <c r="F151" s="57">
        <v>-6066891.2400000002</v>
      </c>
      <c r="G151" s="57">
        <v>53693.279000000002</v>
      </c>
      <c r="H151" s="57">
        <v>977503.69590000005</v>
      </c>
      <c r="I151" s="57">
        <v>9657927.0979999993</v>
      </c>
      <c r="J151" s="57">
        <v>21850732.940900002</v>
      </c>
      <c r="K151" s="58">
        <f t="shared" si="14"/>
        <v>137463379.58380002</v>
      </c>
      <c r="L151" s="100"/>
      <c r="M151" s="138"/>
      <c r="N151" s="133"/>
      <c r="O151" s="102">
        <v>7</v>
      </c>
      <c r="P151" s="57" t="s">
        <v>576</v>
      </c>
      <c r="Q151" s="57">
        <v>127511711.186</v>
      </c>
      <c r="R151" s="57">
        <v>-3018317.48</v>
      </c>
      <c r="S151" s="57">
        <v>61685.704700000002</v>
      </c>
      <c r="T151" s="57">
        <v>1123008.4173999999</v>
      </c>
      <c r="U151" s="57">
        <v>11095542.114800001</v>
      </c>
      <c r="V151" s="57">
        <v>24125985.8083</v>
      </c>
      <c r="W151" s="58">
        <f t="shared" si="15"/>
        <v>160899615.75119999</v>
      </c>
    </row>
    <row r="152" spans="1:23" ht="25" customHeight="1">
      <c r="A152" s="136"/>
      <c r="B152" s="133"/>
      <c r="C152" s="51">
        <v>21</v>
      </c>
      <c r="D152" s="57" t="s">
        <v>197</v>
      </c>
      <c r="E152" s="57">
        <v>151759783.01859999</v>
      </c>
      <c r="F152" s="57">
        <v>-6066891.2400000002</v>
      </c>
      <c r="G152" s="57">
        <v>73416.073499999999</v>
      </c>
      <c r="H152" s="57">
        <v>1336563.6158</v>
      </c>
      <c r="I152" s="57">
        <v>13205509.1109</v>
      </c>
      <c r="J152" s="57">
        <v>29684903.8939</v>
      </c>
      <c r="K152" s="58">
        <f t="shared" si="14"/>
        <v>189993284.47269997</v>
      </c>
      <c r="L152" s="100"/>
      <c r="M152" s="138"/>
      <c r="N152" s="133"/>
      <c r="O152" s="102">
        <v>8</v>
      </c>
      <c r="P152" s="57" t="s">
        <v>577</v>
      </c>
      <c r="Q152" s="57">
        <v>199525079.417</v>
      </c>
      <c r="R152" s="57">
        <v>-3018317.48</v>
      </c>
      <c r="S152" s="57">
        <v>96523.252699999997</v>
      </c>
      <c r="T152" s="57">
        <v>1757237.3673</v>
      </c>
      <c r="U152" s="57">
        <v>17361847.794599999</v>
      </c>
      <c r="V152" s="57">
        <v>36721389.605700001</v>
      </c>
      <c r="W152" s="58">
        <f t="shared" si="15"/>
        <v>252443759.95730001</v>
      </c>
    </row>
    <row r="153" spans="1:23" ht="25" customHeight="1">
      <c r="A153" s="136"/>
      <c r="B153" s="133"/>
      <c r="C153" s="51">
        <v>22</v>
      </c>
      <c r="D153" s="57" t="s">
        <v>198</v>
      </c>
      <c r="E153" s="57">
        <v>147771252.3585</v>
      </c>
      <c r="F153" s="57">
        <v>-6066891.2400000002</v>
      </c>
      <c r="G153" s="57">
        <v>71486.561900000001</v>
      </c>
      <c r="H153" s="57">
        <v>1301436.2265999999</v>
      </c>
      <c r="I153" s="57">
        <v>12858443.657099999</v>
      </c>
      <c r="J153" s="57">
        <v>28055264.546300001</v>
      </c>
      <c r="K153" s="58">
        <f t="shared" si="14"/>
        <v>183990992.11039996</v>
      </c>
      <c r="L153" s="100"/>
      <c r="M153" s="138"/>
      <c r="N153" s="133"/>
      <c r="O153" s="102">
        <v>9</v>
      </c>
      <c r="P153" s="57" t="s">
        <v>61</v>
      </c>
      <c r="Q153" s="57">
        <v>184908779.68110001</v>
      </c>
      <c r="R153" s="57">
        <v>-3018317.48</v>
      </c>
      <c r="S153" s="57">
        <v>89452.398300000001</v>
      </c>
      <c r="T153" s="57">
        <v>1628510.1510000001</v>
      </c>
      <c r="U153" s="57">
        <v>16089997.7992</v>
      </c>
      <c r="V153" s="57">
        <v>28691073.666999999</v>
      </c>
      <c r="W153" s="58">
        <f t="shared" si="15"/>
        <v>228389496.2166</v>
      </c>
    </row>
    <row r="154" spans="1:23" ht="25" customHeight="1">
      <c r="A154" s="136"/>
      <c r="B154" s="134"/>
      <c r="C154" s="51">
        <v>23</v>
      </c>
      <c r="D154" s="57" t="s">
        <v>199</v>
      </c>
      <c r="E154" s="57">
        <v>156515903.43720001</v>
      </c>
      <c r="F154" s="57">
        <v>-6066891.2400000002</v>
      </c>
      <c r="G154" s="57">
        <v>75716.918099999995</v>
      </c>
      <c r="H154" s="57">
        <v>1378451.2449</v>
      </c>
      <c r="I154" s="57">
        <v>13619367.053200001</v>
      </c>
      <c r="J154" s="57">
        <v>30436764.5044</v>
      </c>
      <c r="K154" s="58">
        <f t="shared" si="14"/>
        <v>195959311.91780001</v>
      </c>
      <c r="L154" s="100"/>
      <c r="M154" s="138"/>
      <c r="N154" s="133"/>
      <c r="O154" s="102">
        <v>10</v>
      </c>
      <c r="P154" s="57" t="s">
        <v>850</v>
      </c>
      <c r="Q154" s="57">
        <v>141452401.21020001</v>
      </c>
      <c r="R154" s="57">
        <v>-3018317.48</v>
      </c>
      <c r="S154" s="57">
        <v>68429.722800000003</v>
      </c>
      <c r="T154" s="57">
        <v>1245785.4713000001</v>
      </c>
      <c r="U154" s="57">
        <v>12308603.3453</v>
      </c>
      <c r="V154" s="57">
        <v>26370737.199000001</v>
      </c>
      <c r="W154" s="58">
        <f t="shared" si="15"/>
        <v>178427639.4686</v>
      </c>
    </row>
    <row r="155" spans="1:23" ht="25" customHeight="1">
      <c r="A155" s="51"/>
      <c r="B155" s="119" t="s">
        <v>817</v>
      </c>
      <c r="C155" s="120"/>
      <c r="D155" s="121"/>
      <c r="E155" s="103">
        <f>SUM(E132:E154)</f>
        <v>3348466556.5983</v>
      </c>
      <c r="F155" s="103">
        <f t="shared" ref="F155:J155" si="17">SUM(F132:F154)</f>
        <v>-139538498.51999995</v>
      </c>
      <c r="G155" s="103">
        <f t="shared" si="17"/>
        <v>1619870.9684000001</v>
      </c>
      <c r="H155" s="103">
        <f t="shared" si="17"/>
        <v>29490280.489099994</v>
      </c>
      <c r="I155" s="103">
        <f t="shared" si="17"/>
        <v>291369720.89240003</v>
      </c>
      <c r="J155" s="103">
        <f t="shared" si="17"/>
        <v>638852680.25240004</v>
      </c>
      <c r="K155" s="58">
        <f t="shared" si="14"/>
        <v>4170260610.6805997</v>
      </c>
      <c r="L155" s="100"/>
      <c r="M155" s="138"/>
      <c r="N155" s="133"/>
      <c r="O155" s="102">
        <v>11</v>
      </c>
      <c r="P155" s="57" t="s">
        <v>190</v>
      </c>
      <c r="Q155" s="57">
        <v>135397283.16710001</v>
      </c>
      <c r="R155" s="57">
        <v>-3018317.48</v>
      </c>
      <c r="S155" s="57">
        <v>65500.468500000003</v>
      </c>
      <c r="T155" s="57">
        <v>1192457.44</v>
      </c>
      <c r="U155" s="57">
        <v>11781711.998400001</v>
      </c>
      <c r="V155" s="57">
        <v>26356201.6072</v>
      </c>
      <c r="W155" s="58">
        <f t="shared" si="15"/>
        <v>171774837.20120001</v>
      </c>
    </row>
    <row r="156" spans="1:23" ht="25" customHeight="1">
      <c r="A156" s="136">
        <v>8</v>
      </c>
      <c r="B156" s="132" t="s">
        <v>30</v>
      </c>
      <c r="C156" s="51">
        <v>1</v>
      </c>
      <c r="D156" s="57" t="s">
        <v>200</v>
      </c>
      <c r="E156" s="57">
        <v>131442014.1169</v>
      </c>
      <c r="F156" s="57">
        <v>0</v>
      </c>
      <c r="G156" s="57">
        <v>63587.047700000003</v>
      </c>
      <c r="H156" s="57">
        <v>1157622.9892</v>
      </c>
      <c r="I156" s="57">
        <v>11437540.8323</v>
      </c>
      <c r="J156" s="57">
        <v>23023621.433600001</v>
      </c>
      <c r="K156" s="58">
        <f t="shared" si="14"/>
        <v>167124386.4197</v>
      </c>
      <c r="L156" s="100"/>
      <c r="M156" s="138"/>
      <c r="N156" s="133"/>
      <c r="O156" s="102">
        <v>12</v>
      </c>
      <c r="P156" s="57" t="s">
        <v>578</v>
      </c>
      <c r="Q156" s="57">
        <v>143849895.10659999</v>
      </c>
      <c r="R156" s="57">
        <v>-3018317.48</v>
      </c>
      <c r="S156" s="57">
        <v>69589.546400000007</v>
      </c>
      <c r="T156" s="57">
        <v>1266900.4402999999</v>
      </c>
      <c r="U156" s="57">
        <v>12517223.355599999</v>
      </c>
      <c r="V156" s="57">
        <v>24657703.4562</v>
      </c>
      <c r="W156" s="58">
        <f t="shared" si="15"/>
        <v>179342994.4251</v>
      </c>
    </row>
    <row r="157" spans="1:23" ht="25" customHeight="1">
      <c r="A157" s="136"/>
      <c r="B157" s="133"/>
      <c r="C157" s="51">
        <v>2</v>
      </c>
      <c r="D157" s="57" t="s">
        <v>201</v>
      </c>
      <c r="E157" s="57">
        <v>127099625.8301</v>
      </c>
      <c r="F157" s="57">
        <v>0</v>
      </c>
      <c r="G157" s="57">
        <v>61486.352200000001</v>
      </c>
      <c r="H157" s="57">
        <v>1119379.1403999999</v>
      </c>
      <c r="I157" s="57">
        <v>11059684.1503</v>
      </c>
      <c r="J157" s="57">
        <v>25184636.415100001</v>
      </c>
      <c r="K157" s="58">
        <f t="shared" si="14"/>
        <v>164524811.8881</v>
      </c>
      <c r="L157" s="100"/>
      <c r="M157" s="139"/>
      <c r="N157" s="134"/>
      <c r="O157" s="102">
        <v>13</v>
      </c>
      <c r="P157" s="57" t="s">
        <v>579</v>
      </c>
      <c r="Q157" s="57">
        <v>115477692.2955</v>
      </c>
      <c r="R157" s="57">
        <v>-3018317.48</v>
      </c>
      <c r="S157" s="57">
        <v>55864.0674</v>
      </c>
      <c r="T157" s="57">
        <v>1017023.6072</v>
      </c>
      <c r="U157" s="57">
        <v>10048391.5263</v>
      </c>
      <c r="V157" s="57">
        <v>22025165.2775</v>
      </c>
      <c r="W157" s="58">
        <f t="shared" si="15"/>
        <v>145605819.29389998</v>
      </c>
    </row>
    <row r="158" spans="1:23" ht="25" customHeight="1">
      <c r="A158" s="136"/>
      <c r="B158" s="133"/>
      <c r="C158" s="51">
        <v>3</v>
      </c>
      <c r="D158" s="57" t="s">
        <v>202</v>
      </c>
      <c r="E158" s="57">
        <v>178315268.926</v>
      </c>
      <c r="F158" s="57">
        <v>0</v>
      </c>
      <c r="G158" s="57">
        <v>86262.688500000004</v>
      </c>
      <c r="H158" s="57">
        <v>1570440.4410999999</v>
      </c>
      <c r="I158" s="57">
        <v>15516257.7436</v>
      </c>
      <c r="J158" s="57">
        <v>32702957.508900002</v>
      </c>
      <c r="K158" s="58">
        <f t="shared" si="14"/>
        <v>228191187.30809999</v>
      </c>
      <c r="L158" s="100"/>
      <c r="M158" s="101"/>
      <c r="N158" s="119" t="s">
        <v>835</v>
      </c>
      <c r="O158" s="120"/>
      <c r="P158" s="121"/>
      <c r="Q158" s="103">
        <f>SUM(Q145:Q157)</f>
        <v>1845119875.7788002</v>
      </c>
      <c r="R158" s="103">
        <f t="shared" ref="R158:V158" si="18">SUM(R145:R157)</f>
        <v>-39238127.239999995</v>
      </c>
      <c r="S158" s="103">
        <f t="shared" si="18"/>
        <v>892604.44149999996</v>
      </c>
      <c r="T158" s="103">
        <f>SUM(T145:T157)</f>
        <v>16250155.6316</v>
      </c>
      <c r="U158" s="103">
        <f t="shared" si="18"/>
        <v>160554705.9025</v>
      </c>
      <c r="V158" s="103">
        <f t="shared" si="18"/>
        <v>338521494.59889996</v>
      </c>
      <c r="W158" s="58">
        <f t="shared" si="15"/>
        <v>2322100709.1132998</v>
      </c>
    </row>
    <row r="159" spans="1:23" ht="25" customHeight="1">
      <c r="A159" s="136"/>
      <c r="B159" s="133"/>
      <c r="C159" s="51">
        <v>4</v>
      </c>
      <c r="D159" s="57" t="s">
        <v>203</v>
      </c>
      <c r="E159" s="57">
        <v>102714986.6119</v>
      </c>
      <c r="F159" s="57">
        <v>0</v>
      </c>
      <c r="G159" s="57">
        <v>49689.916899999997</v>
      </c>
      <c r="H159" s="57">
        <v>904621.17940000002</v>
      </c>
      <c r="I159" s="57">
        <v>8937833.6247000005</v>
      </c>
      <c r="J159" s="57">
        <v>21815058.2293</v>
      </c>
      <c r="K159" s="58">
        <f t="shared" si="14"/>
        <v>134422189.56219998</v>
      </c>
      <c r="L159" s="100"/>
      <c r="M159" s="137">
        <v>26</v>
      </c>
      <c r="N159" s="132" t="s">
        <v>48</v>
      </c>
      <c r="O159" s="102">
        <v>1</v>
      </c>
      <c r="P159" s="57" t="s">
        <v>580</v>
      </c>
      <c r="Q159" s="57">
        <v>126976304.7102</v>
      </c>
      <c r="R159" s="57">
        <v>0</v>
      </c>
      <c r="S159" s="57">
        <v>61426.693700000003</v>
      </c>
      <c r="T159" s="57">
        <v>1118293.0389</v>
      </c>
      <c r="U159" s="57">
        <v>11048953.256100001</v>
      </c>
      <c r="V159" s="57">
        <v>25199960.6536</v>
      </c>
      <c r="W159" s="58">
        <f t="shared" si="15"/>
        <v>164404938.35250002</v>
      </c>
    </row>
    <row r="160" spans="1:23" ht="25" customHeight="1">
      <c r="A160" s="136"/>
      <c r="B160" s="133"/>
      <c r="C160" s="51">
        <v>5</v>
      </c>
      <c r="D160" s="57" t="s">
        <v>204</v>
      </c>
      <c r="E160" s="57">
        <v>142165886.38789999</v>
      </c>
      <c r="F160" s="57">
        <v>0</v>
      </c>
      <c r="G160" s="57">
        <v>68774.881899999993</v>
      </c>
      <c r="H160" s="57">
        <v>1252069.2068</v>
      </c>
      <c r="I160" s="57">
        <v>12370687.876700001</v>
      </c>
      <c r="J160" s="57">
        <v>27349641.559099998</v>
      </c>
      <c r="K160" s="58">
        <f t="shared" si="14"/>
        <v>183207059.91240004</v>
      </c>
      <c r="L160" s="100"/>
      <c r="M160" s="138"/>
      <c r="N160" s="133"/>
      <c r="O160" s="102">
        <v>2</v>
      </c>
      <c r="P160" s="57" t="s">
        <v>581</v>
      </c>
      <c r="Q160" s="57">
        <v>109017815.27689999</v>
      </c>
      <c r="R160" s="57">
        <v>0</v>
      </c>
      <c r="S160" s="57">
        <v>52739.0049</v>
      </c>
      <c r="T160" s="57">
        <v>960130.82299999997</v>
      </c>
      <c r="U160" s="57">
        <v>9486279.7261999995</v>
      </c>
      <c r="V160" s="57">
        <v>20896627.4518</v>
      </c>
      <c r="W160" s="58">
        <f t="shared" si="15"/>
        <v>140413592.28279999</v>
      </c>
    </row>
    <row r="161" spans="1:23" ht="25" customHeight="1">
      <c r="A161" s="136"/>
      <c r="B161" s="133"/>
      <c r="C161" s="51">
        <v>6</v>
      </c>
      <c r="D161" s="57" t="s">
        <v>205</v>
      </c>
      <c r="E161" s="57">
        <v>102415654.20479999</v>
      </c>
      <c r="F161" s="57">
        <v>0</v>
      </c>
      <c r="G161" s="57">
        <v>49545.1103</v>
      </c>
      <c r="H161" s="57">
        <v>901984.92890000006</v>
      </c>
      <c r="I161" s="57">
        <v>8911786.9557000007</v>
      </c>
      <c r="J161" s="57">
        <v>21081267.354499999</v>
      </c>
      <c r="K161" s="58">
        <f t="shared" si="14"/>
        <v>133360238.55419999</v>
      </c>
      <c r="L161" s="100"/>
      <c r="M161" s="138"/>
      <c r="N161" s="133"/>
      <c r="O161" s="102">
        <v>3</v>
      </c>
      <c r="P161" s="57" t="s">
        <v>582</v>
      </c>
      <c r="Q161" s="57">
        <v>124848031.0836</v>
      </c>
      <c r="R161" s="57">
        <v>0</v>
      </c>
      <c r="S161" s="57">
        <v>60397.109400000001</v>
      </c>
      <c r="T161" s="57">
        <v>1099549.1198</v>
      </c>
      <c r="U161" s="57">
        <v>10863759.681</v>
      </c>
      <c r="V161" s="57">
        <v>28350706.930100001</v>
      </c>
      <c r="W161" s="58">
        <f t="shared" si="15"/>
        <v>165222443.92390001</v>
      </c>
    </row>
    <row r="162" spans="1:23" ht="25" customHeight="1">
      <c r="A162" s="136"/>
      <c r="B162" s="133"/>
      <c r="C162" s="51">
        <v>7</v>
      </c>
      <c r="D162" s="57" t="s">
        <v>206</v>
      </c>
      <c r="E162" s="57">
        <v>171681863.8865</v>
      </c>
      <c r="F162" s="57">
        <v>0</v>
      </c>
      <c r="G162" s="57">
        <v>83053.679199999999</v>
      </c>
      <c r="H162" s="57">
        <v>1512019.3781999999</v>
      </c>
      <c r="I162" s="57">
        <v>14939046.2522</v>
      </c>
      <c r="J162" s="57">
        <v>30513327.362399999</v>
      </c>
      <c r="K162" s="58">
        <f t="shared" si="14"/>
        <v>218729310.55849999</v>
      </c>
      <c r="L162" s="100"/>
      <c r="M162" s="138"/>
      <c r="N162" s="133"/>
      <c r="O162" s="102">
        <v>4</v>
      </c>
      <c r="P162" s="57" t="s">
        <v>583</v>
      </c>
      <c r="Q162" s="57">
        <v>203234254.8071</v>
      </c>
      <c r="R162" s="57">
        <v>0</v>
      </c>
      <c r="S162" s="57">
        <v>98317.622000000003</v>
      </c>
      <c r="T162" s="57">
        <v>1789904.4467</v>
      </c>
      <c r="U162" s="57">
        <v>17684604.907400001</v>
      </c>
      <c r="V162" s="57">
        <v>27426357.296999998</v>
      </c>
      <c r="W162" s="58">
        <f t="shared" si="15"/>
        <v>250233439.08020002</v>
      </c>
    </row>
    <row r="163" spans="1:23" ht="25" customHeight="1">
      <c r="A163" s="136"/>
      <c r="B163" s="133"/>
      <c r="C163" s="51">
        <v>8</v>
      </c>
      <c r="D163" s="57" t="s">
        <v>207</v>
      </c>
      <c r="E163" s="57">
        <v>113613140.2694</v>
      </c>
      <c r="F163" s="57">
        <v>0</v>
      </c>
      <c r="G163" s="57">
        <v>54962.062299999998</v>
      </c>
      <c r="H163" s="57">
        <v>1000602.3107</v>
      </c>
      <c r="I163" s="57">
        <v>9886145.9149999991</v>
      </c>
      <c r="J163" s="57">
        <v>23350187.7291</v>
      </c>
      <c r="K163" s="58">
        <f t="shared" si="14"/>
        <v>147905038.28649998</v>
      </c>
      <c r="L163" s="100"/>
      <c r="M163" s="138"/>
      <c r="N163" s="133"/>
      <c r="O163" s="102">
        <v>5</v>
      </c>
      <c r="P163" s="57" t="s">
        <v>584</v>
      </c>
      <c r="Q163" s="57">
        <v>121992520.3537</v>
      </c>
      <c r="R163" s="57">
        <v>0</v>
      </c>
      <c r="S163" s="57">
        <v>59015.713199999998</v>
      </c>
      <c r="T163" s="57">
        <v>1074400.3507000001</v>
      </c>
      <c r="U163" s="57">
        <v>10615284.9388</v>
      </c>
      <c r="V163" s="57">
        <v>26023758.192899998</v>
      </c>
      <c r="W163" s="58">
        <f t="shared" si="15"/>
        <v>159764979.54930001</v>
      </c>
    </row>
    <row r="164" spans="1:23" ht="25" customHeight="1">
      <c r="A164" s="136"/>
      <c r="B164" s="133"/>
      <c r="C164" s="51">
        <v>9</v>
      </c>
      <c r="D164" s="57" t="s">
        <v>208</v>
      </c>
      <c r="E164" s="57">
        <v>134932831.9215</v>
      </c>
      <c r="F164" s="57">
        <v>0</v>
      </c>
      <c r="G164" s="57">
        <v>65275.783199999998</v>
      </c>
      <c r="H164" s="57">
        <v>1188366.9713000001</v>
      </c>
      <c r="I164" s="57">
        <v>11741297.3705</v>
      </c>
      <c r="J164" s="57">
        <v>26021829.4998</v>
      </c>
      <c r="K164" s="58">
        <f t="shared" si="14"/>
        <v>173949601.54629999</v>
      </c>
      <c r="L164" s="100"/>
      <c r="M164" s="138"/>
      <c r="N164" s="133"/>
      <c r="O164" s="102">
        <v>6</v>
      </c>
      <c r="P164" s="57" t="s">
        <v>585</v>
      </c>
      <c r="Q164" s="57">
        <v>128483979.21780001</v>
      </c>
      <c r="R164" s="57">
        <v>0</v>
      </c>
      <c r="S164" s="57">
        <v>62156.053899999999</v>
      </c>
      <c r="T164" s="57">
        <v>1131571.2794000001</v>
      </c>
      <c r="U164" s="57">
        <v>11180144.8607</v>
      </c>
      <c r="V164" s="57">
        <v>26762622.274300002</v>
      </c>
      <c r="W164" s="58">
        <f t="shared" si="15"/>
        <v>167620473.68610004</v>
      </c>
    </row>
    <row r="165" spans="1:23" ht="25" customHeight="1">
      <c r="A165" s="136"/>
      <c r="B165" s="133"/>
      <c r="C165" s="51">
        <v>10</v>
      </c>
      <c r="D165" s="57" t="s">
        <v>209</v>
      </c>
      <c r="E165" s="57">
        <v>115011625.84469999</v>
      </c>
      <c r="F165" s="57">
        <v>0</v>
      </c>
      <c r="G165" s="57">
        <v>55638.600700000003</v>
      </c>
      <c r="H165" s="57">
        <v>1012918.9133</v>
      </c>
      <c r="I165" s="57">
        <v>10007836.35</v>
      </c>
      <c r="J165" s="57">
        <v>22765286.916000001</v>
      </c>
      <c r="K165" s="58">
        <f t="shared" si="14"/>
        <v>148853306.62469998</v>
      </c>
      <c r="L165" s="100"/>
      <c r="M165" s="138"/>
      <c r="N165" s="133"/>
      <c r="O165" s="102">
        <v>7</v>
      </c>
      <c r="P165" s="57" t="s">
        <v>586</v>
      </c>
      <c r="Q165" s="57">
        <v>121698442.1849</v>
      </c>
      <c r="R165" s="57">
        <v>0</v>
      </c>
      <c r="S165" s="57">
        <v>58873.448499999999</v>
      </c>
      <c r="T165" s="57">
        <v>1071810.3748000001</v>
      </c>
      <c r="U165" s="57">
        <v>10589695.471999999</v>
      </c>
      <c r="V165" s="57">
        <v>24889811.026500002</v>
      </c>
      <c r="W165" s="58">
        <f t="shared" si="15"/>
        <v>158308632.50670001</v>
      </c>
    </row>
    <row r="166" spans="1:23" ht="25" customHeight="1">
      <c r="A166" s="136"/>
      <c r="B166" s="133"/>
      <c r="C166" s="51">
        <v>11</v>
      </c>
      <c r="D166" s="57" t="s">
        <v>210</v>
      </c>
      <c r="E166" s="57">
        <v>165708470.98640001</v>
      </c>
      <c r="F166" s="57">
        <v>0</v>
      </c>
      <c r="G166" s="57">
        <v>80163.960699999996</v>
      </c>
      <c r="H166" s="57">
        <v>1459411.1084</v>
      </c>
      <c r="I166" s="57">
        <v>14419266.2894</v>
      </c>
      <c r="J166" s="57">
        <v>33063554.1899</v>
      </c>
      <c r="K166" s="58">
        <f t="shared" si="14"/>
        <v>214730866.53480002</v>
      </c>
      <c r="L166" s="100"/>
      <c r="M166" s="138"/>
      <c r="N166" s="133"/>
      <c r="O166" s="102">
        <v>8</v>
      </c>
      <c r="P166" s="57" t="s">
        <v>587</v>
      </c>
      <c r="Q166" s="57">
        <v>108745268.6129</v>
      </c>
      <c r="R166" s="57">
        <v>0</v>
      </c>
      <c r="S166" s="57">
        <v>52607.156300000002</v>
      </c>
      <c r="T166" s="57">
        <v>957730.47719999996</v>
      </c>
      <c r="U166" s="57">
        <v>9462563.8419000003</v>
      </c>
      <c r="V166" s="57">
        <v>22809682.338100001</v>
      </c>
      <c r="W166" s="58">
        <f t="shared" si="15"/>
        <v>142027852.42640001</v>
      </c>
    </row>
    <row r="167" spans="1:23" ht="25" customHeight="1">
      <c r="A167" s="136"/>
      <c r="B167" s="133"/>
      <c r="C167" s="51">
        <v>12</v>
      </c>
      <c r="D167" s="57" t="s">
        <v>211</v>
      </c>
      <c r="E167" s="57">
        <v>117357385.4733</v>
      </c>
      <c r="F167" s="57">
        <v>0</v>
      </c>
      <c r="G167" s="57">
        <v>56773.397199999999</v>
      </c>
      <c r="H167" s="57">
        <v>1033578.2534</v>
      </c>
      <c r="I167" s="57">
        <v>10211954.6581</v>
      </c>
      <c r="J167" s="57">
        <v>24171306.159400001</v>
      </c>
      <c r="K167" s="58">
        <f t="shared" si="14"/>
        <v>152830997.94139999</v>
      </c>
      <c r="L167" s="100"/>
      <c r="M167" s="138"/>
      <c r="N167" s="133"/>
      <c r="O167" s="102">
        <v>9</v>
      </c>
      <c r="P167" s="57" t="s">
        <v>588</v>
      </c>
      <c r="Q167" s="57">
        <v>117342404.9527</v>
      </c>
      <c r="R167" s="57">
        <v>0</v>
      </c>
      <c r="S167" s="57">
        <v>56766.150099999999</v>
      </c>
      <c r="T167" s="57">
        <v>1033446.3184</v>
      </c>
      <c r="U167" s="57">
        <v>10210651.1151</v>
      </c>
      <c r="V167" s="57">
        <v>24588268.7498</v>
      </c>
      <c r="W167" s="58">
        <f t="shared" si="15"/>
        <v>153231537.2861</v>
      </c>
    </row>
    <row r="168" spans="1:23" ht="25" customHeight="1">
      <c r="A168" s="136"/>
      <c r="B168" s="133"/>
      <c r="C168" s="51">
        <v>13</v>
      </c>
      <c r="D168" s="57" t="s">
        <v>212</v>
      </c>
      <c r="E168" s="57">
        <v>135403088.1029</v>
      </c>
      <c r="F168" s="57">
        <v>0</v>
      </c>
      <c r="G168" s="57">
        <v>65503.276700000002</v>
      </c>
      <c r="H168" s="57">
        <v>1192508.5647</v>
      </c>
      <c r="I168" s="57">
        <v>11782217.119899999</v>
      </c>
      <c r="J168" s="57">
        <v>29352247.0913</v>
      </c>
      <c r="K168" s="58">
        <f t="shared" si="14"/>
        <v>177795564.15549999</v>
      </c>
      <c r="L168" s="100"/>
      <c r="M168" s="138"/>
      <c r="N168" s="133"/>
      <c r="O168" s="102">
        <v>10</v>
      </c>
      <c r="P168" s="57" t="s">
        <v>589</v>
      </c>
      <c r="Q168" s="57">
        <v>129226950.1847</v>
      </c>
      <c r="R168" s="57">
        <v>0</v>
      </c>
      <c r="S168" s="57">
        <v>62515.477299999999</v>
      </c>
      <c r="T168" s="57">
        <v>1138114.6991000001</v>
      </c>
      <c r="U168" s="57">
        <v>11244795.123600001</v>
      </c>
      <c r="V168" s="57">
        <v>26285113.833500002</v>
      </c>
      <c r="W168" s="58">
        <f t="shared" si="15"/>
        <v>167957489.31819999</v>
      </c>
    </row>
    <row r="169" spans="1:23" ht="25" customHeight="1">
      <c r="A169" s="136"/>
      <c r="B169" s="133"/>
      <c r="C169" s="51">
        <v>14</v>
      </c>
      <c r="D169" s="57" t="s">
        <v>213</v>
      </c>
      <c r="E169" s="57">
        <v>119689274.9694</v>
      </c>
      <c r="F169" s="57">
        <v>0</v>
      </c>
      <c r="G169" s="57">
        <v>57901.483699999997</v>
      </c>
      <c r="H169" s="57">
        <v>1054115.4378</v>
      </c>
      <c r="I169" s="57">
        <v>10414866.044600001</v>
      </c>
      <c r="J169" s="57">
        <v>22444192.8433</v>
      </c>
      <c r="K169" s="58">
        <f t="shared" si="14"/>
        <v>153660350.77880001</v>
      </c>
      <c r="L169" s="100"/>
      <c r="M169" s="138"/>
      <c r="N169" s="133"/>
      <c r="O169" s="102">
        <v>11</v>
      </c>
      <c r="P169" s="57" t="s">
        <v>590</v>
      </c>
      <c r="Q169" s="57">
        <v>126228200.8232</v>
      </c>
      <c r="R169" s="57">
        <v>0</v>
      </c>
      <c r="S169" s="57">
        <v>61064.787300000004</v>
      </c>
      <c r="T169" s="57">
        <v>1111704.4129999999</v>
      </c>
      <c r="U169" s="57">
        <v>10983856.3477</v>
      </c>
      <c r="V169" s="57">
        <v>23901447.7872</v>
      </c>
      <c r="W169" s="58">
        <f t="shared" si="15"/>
        <v>162286274.15840003</v>
      </c>
    </row>
    <row r="170" spans="1:23" ht="25" customHeight="1">
      <c r="A170" s="136"/>
      <c r="B170" s="133"/>
      <c r="C170" s="51">
        <v>15</v>
      </c>
      <c r="D170" s="57" t="s">
        <v>214</v>
      </c>
      <c r="E170" s="57">
        <v>110147592.13429999</v>
      </c>
      <c r="F170" s="57">
        <v>0</v>
      </c>
      <c r="G170" s="57">
        <v>53285.551399999997</v>
      </c>
      <c r="H170" s="57">
        <v>970080.88100000005</v>
      </c>
      <c r="I170" s="57">
        <v>9584588.2390000001</v>
      </c>
      <c r="J170" s="57">
        <v>20778699.035999998</v>
      </c>
      <c r="K170" s="58">
        <f t="shared" si="14"/>
        <v>141534245.84170002</v>
      </c>
      <c r="L170" s="100"/>
      <c r="M170" s="138"/>
      <c r="N170" s="133"/>
      <c r="O170" s="102">
        <v>12</v>
      </c>
      <c r="P170" s="57" t="s">
        <v>591</v>
      </c>
      <c r="Q170" s="57">
        <v>146881763.4066</v>
      </c>
      <c r="R170" s="57">
        <v>0</v>
      </c>
      <c r="S170" s="57">
        <v>71056.258199999997</v>
      </c>
      <c r="T170" s="57">
        <v>1293602.4081999999</v>
      </c>
      <c r="U170" s="57">
        <v>12781044.004699999</v>
      </c>
      <c r="V170" s="57">
        <v>29589709.3737</v>
      </c>
      <c r="W170" s="58">
        <f t="shared" si="15"/>
        <v>190617175.45139998</v>
      </c>
    </row>
    <row r="171" spans="1:23" ht="25" customHeight="1">
      <c r="A171" s="136"/>
      <c r="B171" s="133"/>
      <c r="C171" s="51">
        <v>16</v>
      </c>
      <c r="D171" s="57" t="s">
        <v>215</v>
      </c>
      <c r="E171" s="57">
        <v>161397052.581</v>
      </c>
      <c r="F171" s="57">
        <v>0</v>
      </c>
      <c r="G171" s="57">
        <v>78078.247300000003</v>
      </c>
      <c r="H171" s="57">
        <v>1421440.0145</v>
      </c>
      <c r="I171" s="57">
        <v>14044104.478399999</v>
      </c>
      <c r="J171" s="57">
        <v>26237640.2861</v>
      </c>
      <c r="K171" s="58">
        <f t="shared" si="14"/>
        <v>203178315.60729998</v>
      </c>
      <c r="L171" s="100"/>
      <c r="M171" s="138"/>
      <c r="N171" s="133"/>
      <c r="O171" s="102">
        <v>13</v>
      </c>
      <c r="P171" s="57" t="s">
        <v>592</v>
      </c>
      <c r="Q171" s="57">
        <v>150461428.20559999</v>
      </c>
      <c r="R171" s="57">
        <v>0</v>
      </c>
      <c r="S171" s="57">
        <v>72787.974799999996</v>
      </c>
      <c r="T171" s="57">
        <v>1325128.8748000001</v>
      </c>
      <c r="U171" s="57">
        <v>13092531.641100001</v>
      </c>
      <c r="V171" s="57">
        <v>27978595.780299999</v>
      </c>
      <c r="W171" s="58">
        <f t="shared" si="15"/>
        <v>192930472.47659996</v>
      </c>
    </row>
    <row r="172" spans="1:23" ht="25" customHeight="1">
      <c r="A172" s="136"/>
      <c r="B172" s="133"/>
      <c r="C172" s="51">
        <v>17</v>
      </c>
      <c r="D172" s="57" t="s">
        <v>216</v>
      </c>
      <c r="E172" s="57">
        <v>166336069.39019999</v>
      </c>
      <c r="F172" s="57">
        <v>0</v>
      </c>
      <c r="G172" s="57">
        <v>80467.570800000001</v>
      </c>
      <c r="H172" s="57">
        <v>1464938.4304</v>
      </c>
      <c r="I172" s="57">
        <v>14473877.308700001</v>
      </c>
      <c r="J172" s="57">
        <v>28933850.057100002</v>
      </c>
      <c r="K172" s="58">
        <f t="shared" si="14"/>
        <v>211289202.7572</v>
      </c>
      <c r="L172" s="100"/>
      <c r="M172" s="138"/>
      <c r="N172" s="133"/>
      <c r="O172" s="102">
        <v>14</v>
      </c>
      <c r="P172" s="57" t="s">
        <v>593</v>
      </c>
      <c r="Q172" s="57">
        <v>166600733.35010001</v>
      </c>
      <c r="R172" s="57">
        <v>0</v>
      </c>
      <c r="S172" s="57">
        <v>80595.606</v>
      </c>
      <c r="T172" s="57">
        <v>1467269.3524</v>
      </c>
      <c r="U172" s="57">
        <v>14496907.272700001</v>
      </c>
      <c r="V172" s="57">
        <v>28991926.0361</v>
      </c>
      <c r="W172" s="58">
        <f t="shared" si="15"/>
        <v>211637431.61730003</v>
      </c>
    </row>
    <row r="173" spans="1:23" ht="25" customHeight="1">
      <c r="A173" s="136"/>
      <c r="B173" s="133"/>
      <c r="C173" s="51">
        <v>18</v>
      </c>
      <c r="D173" s="57" t="s">
        <v>217</v>
      </c>
      <c r="E173" s="57">
        <v>92616004.868499994</v>
      </c>
      <c r="F173" s="57">
        <v>0</v>
      </c>
      <c r="G173" s="57">
        <v>44804.382799999999</v>
      </c>
      <c r="H173" s="57">
        <v>815678.43519999995</v>
      </c>
      <c r="I173" s="57">
        <v>8059061.9714000002</v>
      </c>
      <c r="J173" s="57">
        <v>20533760.0638</v>
      </c>
      <c r="K173" s="58">
        <f t="shared" si="14"/>
        <v>122069309.72170001</v>
      </c>
      <c r="L173" s="100"/>
      <c r="M173" s="138"/>
      <c r="N173" s="133"/>
      <c r="O173" s="102">
        <v>15</v>
      </c>
      <c r="P173" s="57" t="s">
        <v>594</v>
      </c>
      <c r="Q173" s="57">
        <v>196578506.91589999</v>
      </c>
      <c r="R173" s="57">
        <v>0</v>
      </c>
      <c r="S173" s="57">
        <v>95097.804000000004</v>
      </c>
      <c r="T173" s="57">
        <v>1731286.6081000001</v>
      </c>
      <c r="U173" s="57">
        <v>17105449.233399998</v>
      </c>
      <c r="V173" s="57">
        <v>29880706.221000001</v>
      </c>
      <c r="W173" s="58">
        <f t="shared" si="15"/>
        <v>245391046.78239995</v>
      </c>
    </row>
    <row r="174" spans="1:23" ht="25" customHeight="1">
      <c r="A174" s="136"/>
      <c r="B174" s="133"/>
      <c r="C174" s="51">
        <v>19</v>
      </c>
      <c r="D174" s="57" t="s">
        <v>218</v>
      </c>
      <c r="E174" s="57">
        <v>124771773.2457</v>
      </c>
      <c r="F174" s="57">
        <v>0</v>
      </c>
      <c r="G174" s="57">
        <v>60360.2186</v>
      </c>
      <c r="H174" s="57">
        <v>1098877.5094000001</v>
      </c>
      <c r="I174" s="57">
        <v>10857124.039100001</v>
      </c>
      <c r="J174" s="57">
        <v>23213895.180300001</v>
      </c>
      <c r="K174" s="58">
        <f t="shared" si="14"/>
        <v>160002030.19310001</v>
      </c>
      <c r="L174" s="100"/>
      <c r="M174" s="138"/>
      <c r="N174" s="133"/>
      <c r="O174" s="102">
        <v>16</v>
      </c>
      <c r="P174" s="57" t="s">
        <v>595</v>
      </c>
      <c r="Q174" s="57">
        <v>124499499.3681</v>
      </c>
      <c r="R174" s="57">
        <v>0</v>
      </c>
      <c r="S174" s="57">
        <v>60228.502</v>
      </c>
      <c r="T174" s="57">
        <v>1096479.5660999999</v>
      </c>
      <c r="U174" s="57">
        <v>10833431.8916</v>
      </c>
      <c r="V174" s="57">
        <v>29105873.6752</v>
      </c>
      <c r="W174" s="58">
        <f t="shared" si="15"/>
        <v>165595513.00300002</v>
      </c>
    </row>
    <row r="175" spans="1:23" ht="25" customHeight="1">
      <c r="A175" s="136"/>
      <c r="B175" s="133"/>
      <c r="C175" s="51">
        <v>20</v>
      </c>
      <c r="D175" s="57" t="s">
        <v>219</v>
      </c>
      <c r="E175" s="57">
        <v>147653872.61989999</v>
      </c>
      <c r="F175" s="57">
        <v>0</v>
      </c>
      <c r="G175" s="57">
        <v>71429.777700000006</v>
      </c>
      <c r="H175" s="57">
        <v>1300402.4515</v>
      </c>
      <c r="I175" s="57">
        <v>12848229.7574</v>
      </c>
      <c r="J175" s="57">
        <v>25306621.381499998</v>
      </c>
      <c r="K175" s="58">
        <f t="shared" si="14"/>
        <v>187180555.98800001</v>
      </c>
      <c r="L175" s="100"/>
      <c r="M175" s="138"/>
      <c r="N175" s="133"/>
      <c r="O175" s="102">
        <v>17</v>
      </c>
      <c r="P175" s="57" t="s">
        <v>596</v>
      </c>
      <c r="Q175" s="57">
        <v>168983280.9154</v>
      </c>
      <c r="R175" s="57">
        <v>0</v>
      </c>
      <c r="S175" s="57">
        <v>81748.199200000003</v>
      </c>
      <c r="T175" s="57">
        <v>1488252.6876000001</v>
      </c>
      <c r="U175" s="57">
        <v>14704226.715</v>
      </c>
      <c r="V175" s="57">
        <v>31585930.6459</v>
      </c>
      <c r="W175" s="58">
        <f t="shared" si="15"/>
        <v>216843439.1631</v>
      </c>
    </row>
    <row r="176" spans="1:23" ht="25" customHeight="1">
      <c r="A176" s="136"/>
      <c r="B176" s="133"/>
      <c r="C176" s="51">
        <v>21</v>
      </c>
      <c r="D176" s="57" t="s">
        <v>220</v>
      </c>
      <c r="E176" s="57">
        <v>215019321.3973</v>
      </c>
      <c r="F176" s="57">
        <v>0</v>
      </c>
      <c r="G176" s="57">
        <v>104018.82490000001</v>
      </c>
      <c r="H176" s="57">
        <v>1893696.709</v>
      </c>
      <c r="I176" s="57">
        <v>18710092.695599999</v>
      </c>
      <c r="J176" s="57">
        <v>47039383.188600004</v>
      </c>
      <c r="K176" s="58">
        <f t="shared" si="14"/>
        <v>282766512.8154</v>
      </c>
      <c r="L176" s="100"/>
      <c r="M176" s="138"/>
      <c r="N176" s="133"/>
      <c r="O176" s="102">
        <v>18</v>
      </c>
      <c r="P176" s="57" t="s">
        <v>597</v>
      </c>
      <c r="Q176" s="57">
        <v>114144575.52410001</v>
      </c>
      <c r="R176" s="57">
        <v>0</v>
      </c>
      <c r="S176" s="57">
        <v>55219.152099999999</v>
      </c>
      <c r="T176" s="57">
        <v>1005282.7142</v>
      </c>
      <c r="U176" s="57">
        <v>9932389.2145000007</v>
      </c>
      <c r="V176" s="57">
        <v>23532300.758099999</v>
      </c>
      <c r="W176" s="58">
        <f t="shared" si="15"/>
        <v>148669767.36300001</v>
      </c>
    </row>
    <row r="177" spans="1:23" ht="25" customHeight="1">
      <c r="A177" s="136"/>
      <c r="B177" s="133"/>
      <c r="C177" s="51">
        <v>22</v>
      </c>
      <c r="D177" s="57" t="s">
        <v>221</v>
      </c>
      <c r="E177" s="57">
        <v>134270771.14680001</v>
      </c>
      <c r="F177" s="57">
        <v>0</v>
      </c>
      <c r="G177" s="57">
        <v>64955.501400000001</v>
      </c>
      <c r="H177" s="57">
        <v>1182536.1358</v>
      </c>
      <c r="I177" s="57">
        <v>11683687.5781</v>
      </c>
      <c r="J177" s="57">
        <v>24687519.175999999</v>
      </c>
      <c r="K177" s="58">
        <f t="shared" si="14"/>
        <v>171889469.5381</v>
      </c>
      <c r="L177" s="100"/>
      <c r="M177" s="138"/>
      <c r="N177" s="133"/>
      <c r="O177" s="102">
        <v>19</v>
      </c>
      <c r="P177" s="57" t="s">
        <v>598</v>
      </c>
      <c r="Q177" s="57">
        <v>131367259.7044</v>
      </c>
      <c r="R177" s="57">
        <v>0</v>
      </c>
      <c r="S177" s="57">
        <v>63550.884100000003</v>
      </c>
      <c r="T177" s="57">
        <v>1156964.6195</v>
      </c>
      <c r="U177" s="57">
        <v>11431036.0123</v>
      </c>
      <c r="V177" s="57">
        <v>26635222.087499999</v>
      </c>
      <c r="W177" s="58">
        <f t="shared" si="15"/>
        <v>170654033.30780002</v>
      </c>
    </row>
    <row r="178" spans="1:23" ht="25" customHeight="1">
      <c r="A178" s="136"/>
      <c r="B178" s="133"/>
      <c r="C178" s="51">
        <v>23</v>
      </c>
      <c r="D178" s="57" t="s">
        <v>222</v>
      </c>
      <c r="E178" s="57">
        <v>125035530.55060001</v>
      </c>
      <c r="F178" s="57">
        <v>0</v>
      </c>
      <c r="G178" s="57">
        <v>60487.8151</v>
      </c>
      <c r="H178" s="57">
        <v>1101200.4464</v>
      </c>
      <c r="I178" s="57">
        <v>10880075.1097</v>
      </c>
      <c r="J178" s="57">
        <v>23962677.6655</v>
      </c>
      <c r="K178" s="58">
        <f t="shared" si="14"/>
        <v>161039971.5873</v>
      </c>
      <c r="L178" s="100"/>
      <c r="M178" s="138"/>
      <c r="N178" s="133"/>
      <c r="O178" s="102">
        <v>20</v>
      </c>
      <c r="P178" s="57" t="s">
        <v>599</v>
      </c>
      <c r="Q178" s="57">
        <v>151517421.7983</v>
      </c>
      <c r="R178" s="57">
        <v>0</v>
      </c>
      <c r="S178" s="57">
        <v>73298.827600000004</v>
      </c>
      <c r="T178" s="57">
        <v>1334429.1162</v>
      </c>
      <c r="U178" s="57">
        <v>13184419.839199999</v>
      </c>
      <c r="V178" s="57">
        <v>27994328.4208</v>
      </c>
      <c r="W178" s="58">
        <f t="shared" si="15"/>
        <v>194103898.00209999</v>
      </c>
    </row>
    <row r="179" spans="1:23" ht="25" customHeight="1">
      <c r="A179" s="136"/>
      <c r="B179" s="133"/>
      <c r="C179" s="51">
        <v>24</v>
      </c>
      <c r="D179" s="57" t="s">
        <v>223</v>
      </c>
      <c r="E179" s="57">
        <v>122046532.8832</v>
      </c>
      <c r="F179" s="57">
        <v>0</v>
      </c>
      <c r="G179" s="57">
        <v>59041.842600000004</v>
      </c>
      <c r="H179" s="57">
        <v>1074876.0445000001</v>
      </c>
      <c r="I179" s="57">
        <v>10619984.8859</v>
      </c>
      <c r="J179" s="57">
        <v>23574890.877500001</v>
      </c>
      <c r="K179" s="58">
        <f t="shared" si="14"/>
        <v>157375326.53370002</v>
      </c>
      <c r="L179" s="100"/>
      <c r="M179" s="138"/>
      <c r="N179" s="133"/>
      <c r="O179" s="102">
        <v>21</v>
      </c>
      <c r="P179" s="57" t="s">
        <v>600</v>
      </c>
      <c r="Q179" s="57">
        <v>142537060.30250001</v>
      </c>
      <c r="R179" s="57">
        <v>0</v>
      </c>
      <c r="S179" s="57">
        <v>68954.442899999995</v>
      </c>
      <c r="T179" s="57">
        <v>1255338.1727</v>
      </c>
      <c r="U179" s="57">
        <v>12402985.8967</v>
      </c>
      <c r="V179" s="57">
        <v>27659382.784200002</v>
      </c>
      <c r="W179" s="58">
        <f t="shared" si="15"/>
        <v>183923721.59900001</v>
      </c>
    </row>
    <row r="180" spans="1:23" ht="25" customHeight="1">
      <c r="A180" s="136"/>
      <c r="B180" s="133"/>
      <c r="C180" s="51">
        <v>25</v>
      </c>
      <c r="D180" s="57" t="s">
        <v>224</v>
      </c>
      <c r="E180" s="57">
        <v>139580811.54460001</v>
      </c>
      <c r="F180" s="57">
        <v>0</v>
      </c>
      <c r="G180" s="57">
        <v>67524.313200000004</v>
      </c>
      <c r="H180" s="57">
        <v>1229302.1936000001</v>
      </c>
      <c r="I180" s="57">
        <v>12145745.3477</v>
      </c>
      <c r="J180" s="57">
        <v>30826726.121800002</v>
      </c>
      <c r="K180" s="58">
        <f t="shared" si="14"/>
        <v>183850109.52090001</v>
      </c>
      <c r="L180" s="100"/>
      <c r="M180" s="138"/>
      <c r="N180" s="133"/>
      <c r="O180" s="102">
        <v>22</v>
      </c>
      <c r="P180" s="57" t="s">
        <v>601</v>
      </c>
      <c r="Q180" s="57">
        <v>168500644.55199999</v>
      </c>
      <c r="R180" s="57">
        <v>0</v>
      </c>
      <c r="S180" s="57">
        <v>81514.7166</v>
      </c>
      <c r="T180" s="57">
        <v>1484002.0608000001</v>
      </c>
      <c r="U180" s="57">
        <v>14662229.693399999</v>
      </c>
      <c r="V180" s="57">
        <v>31042527.522300001</v>
      </c>
      <c r="W180" s="58">
        <f t="shared" si="15"/>
        <v>215770918.54509997</v>
      </c>
    </row>
    <row r="181" spans="1:23" ht="25" customHeight="1">
      <c r="A181" s="136"/>
      <c r="B181" s="133"/>
      <c r="C181" s="51">
        <v>26</v>
      </c>
      <c r="D181" s="57" t="s">
        <v>225</v>
      </c>
      <c r="E181" s="57">
        <v>121330485.5759</v>
      </c>
      <c r="F181" s="57">
        <v>0</v>
      </c>
      <c r="G181" s="57">
        <v>58695.444000000003</v>
      </c>
      <c r="H181" s="57">
        <v>1068569.7441</v>
      </c>
      <c r="I181" s="57">
        <v>10557677.408600001</v>
      </c>
      <c r="J181" s="57">
        <v>23001903.549400002</v>
      </c>
      <c r="K181" s="58">
        <f t="shared" si="14"/>
        <v>156017331.722</v>
      </c>
      <c r="L181" s="100"/>
      <c r="M181" s="138"/>
      <c r="N181" s="133"/>
      <c r="O181" s="102">
        <v>23</v>
      </c>
      <c r="P181" s="57" t="s">
        <v>602</v>
      </c>
      <c r="Q181" s="57">
        <v>123228752.5205</v>
      </c>
      <c r="R181" s="57">
        <v>0</v>
      </c>
      <c r="S181" s="57">
        <v>59613.759100000003</v>
      </c>
      <c r="T181" s="57">
        <v>1085287.9713000001</v>
      </c>
      <c r="U181" s="57">
        <v>10722856.752800001</v>
      </c>
      <c r="V181" s="57">
        <v>29969401.8321</v>
      </c>
      <c r="W181" s="58">
        <f t="shared" si="15"/>
        <v>165065912.83580002</v>
      </c>
    </row>
    <row r="182" spans="1:23" ht="25" customHeight="1">
      <c r="A182" s="136"/>
      <c r="B182" s="134"/>
      <c r="C182" s="51">
        <v>27</v>
      </c>
      <c r="D182" s="57" t="s">
        <v>226</v>
      </c>
      <c r="E182" s="57">
        <v>117674289.59810001</v>
      </c>
      <c r="F182" s="57">
        <v>0</v>
      </c>
      <c r="G182" s="57">
        <v>56926.704299999998</v>
      </c>
      <c r="H182" s="57">
        <v>1036369.2598</v>
      </c>
      <c r="I182" s="57">
        <v>10239530.3453</v>
      </c>
      <c r="J182" s="57">
        <v>23145435.392999999</v>
      </c>
      <c r="K182" s="58">
        <f t="shared" si="14"/>
        <v>152152551.30050001</v>
      </c>
      <c r="L182" s="100"/>
      <c r="M182" s="138"/>
      <c r="N182" s="133"/>
      <c r="O182" s="102">
        <v>24</v>
      </c>
      <c r="P182" s="57" t="s">
        <v>603</v>
      </c>
      <c r="Q182" s="57">
        <v>100288644.7753</v>
      </c>
      <c r="R182" s="57">
        <v>0</v>
      </c>
      <c r="S182" s="57">
        <v>48516.137600000002</v>
      </c>
      <c r="T182" s="57">
        <v>883252.14370000002</v>
      </c>
      <c r="U182" s="57">
        <v>8726703.3859000001</v>
      </c>
      <c r="V182" s="57">
        <v>22386155.094999999</v>
      </c>
      <c r="W182" s="58">
        <f t="shared" si="15"/>
        <v>132333271.53750001</v>
      </c>
    </row>
    <row r="183" spans="1:23" ht="25" customHeight="1">
      <c r="A183" s="51"/>
      <c r="B183" s="119" t="s">
        <v>818</v>
      </c>
      <c r="C183" s="120"/>
      <c r="D183" s="121"/>
      <c r="E183" s="103">
        <f>SUM(E156:E182)</f>
        <v>3635431225.0678</v>
      </c>
      <c r="F183" s="103">
        <f t="shared" ref="F183:J183" si="19">SUM(F156:F182)</f>
        <v>0</v>
      </c>
      <c r="G183" s="103">
        <f t="shared" si="19"/>
        <v>1758694.4353</v>
      </c>
      <c r="H183" s="103">
        <f t="shared" si="19"/>
        <v>32017607.078799993</v>
      </c>
      <c r="I183" s="103">
        <f t="shared" si="19"/>
        <v>316340200.34789997</v>
      </c>
      <c r="J183" s="103">
        <f t="shared" si="19"/>
        <v>704082116.26829994</v>
      </c>
      <c r="K183" s="58">
        <f t="shared" si="14"/>
        <v>4689629843.1981001</v>
      </c>
      <c r="L183" s="100"/>
      <c r="M183" s="139"/>
      <c r="N183" s="134"/>
      <c r="O183" s="102">
        <v>25</v>
      </c>
      <c r="P183" s="57" t="s">
        <v>604</v>
      </c>
      <c r="Q183" s="57">
        <v>111790819.26199999</v>
      </c>
      <c r="R183" s="57">
        <v>0</v>
      </c>
      <c r="S183" s="57">
        <v>54080.487200000003</v>
      </c>
      <c r="T183" s="57">
        <v>984552.94700000004</v>
      </c>
      <c r="U183" s="57">
        <v>9727575.0723999999</v>
      </c>
      <c r="V183" s="57">
        <v>22285774.008200001</v>
      </c>
      <c r="W183" s="58">
        <f t="shared" si="15"/>
        <v>144842801.77680001</v>
      </c>
    </row>
    <row r="184" spans="1:23" ht="25" customHeight="1">
      <c r="A184" s="136">
        <v>9</v>
      </c>
      <c r="B184" s="132" t="s">
        <v>31</v>
      </c>
      <c r="C184" s="51">
        <v>1</v>
      </c>
      <c r="D184" s="57" t="s">
        <v>227</v>
      </c>
      <c r="E184" s="57">
        <v>124750375.92659999</v>
      </c>
      <c r="F184" s="57">
        <v>-2017457.56</v>
      </c>
      <c r="G184" s="57">
        <v>60349.867299999998</v>
      </c>
      <c r="H184" s="57">
        <v>1098689.0611</v>
      </c>
      <c r="I184" s="57">
        <v>10855262.1329</v>
      </c>
      <c r="J184" s="57">
        <v>25942603.352200001</v>
      </c>
      <c r="K184" s="58">
        <f t="shared" si="14"/>
        <v>160689822.78010002</v>
      </c>
      <c r="L184" s="100"/>
      <c r="M184" s="101"/>
      <c r="N184" s="119" t="s">
        <v>836</v>
      </c>
      <c r="O184" s="120"/>
      <c r="P184" s="121"/>
      <c r="Q184" s="103">
        <f>SUM(Q159:Q183)</f>
        <v>3415174562.8085003</v>
      </c>
      <c r="R184" s="103">
        <f t="shared" ref="R184:V184" si="20">SUM(R159:R183)</f>
        <v>0</v>
      </c>
      <c r="S184" s="103">
        <f t="shared" si="20"/>
        <v>1652141.9679999999</v>
      </c>
      <c r="T184" s="103">
        <f t="shared" si="20"/>
        <v>30077784.583600003</v>
      </c>
      <c r="U184" s="103">
        <f t="shared" si="20"/>
        <v>297174375.8962</v>
      </c>
      <c r="V184" s="103">
        <f t="shared" si="20"/>
        <v>665772190.77520001</v>
      </c>
      <c r="W184" s="58">
        <f t="shared" si="15"/>
        <v>4409851056.0315008</v>
      </c>
    </row>
    <row r="185" spans="1:23" ht="25" customHeight="1">
      <c r="A185" s="136"/>
      <c r="B185" s="133"/>
      <c r="C185" s="51">
        <v>2</v>
      </c>
      <c r="D185" s="57" t="s">
        <v>228</v>
      </c>
      <c r="E185" s="57">
        <v>156809709.13780001</v>
      </c>
      <c r="F185" s="57">
        <v>-2544453.37</v>
      </c>
      <c r="G185" s="57">
        <v>75859.051000000007</v>
      </c>
      <c r="H185" s="57">
        <v>1381038.8211000001</v>
      </c>
      <c r="I185" s="57">
        <v>13644932.811000001</v>
      </c>
      <c r="J185" s="57">
        <v>26303029.026299998</v>
      </c>
      <c r="K185" s="58">
        <f t="shared" si="14"/>
        <v>195670115.47719997</v>
      </c>
      <c r="L185" s="100"/>
      <c r="M185" s="137">
        <v>27</v>
      </c>
      <c r="N185" s="132" t="s">
        <v>49</v>
      </c>
      <c r="O185" s="102">
        <v>1</v>
      </c>
      <c r="P185" s="57" t="s">
        <v>605</v>
      </c>
      <c r="Q185" s="57">
        <v>125509201.6629</v>
      </c>
      <c r="R185" s="57">
        <v>-5788847.5199999996</v>
      </c>
      <c r="S185" s="57">
        <v>60716.960599999999</v>
      </c>
      <c r="T185" s="57">
        <v>1105372.1154</v>
      </c>
      <c r="U185" s="57">
        <v>10921292.0123</v>
      </c>
      <c r="V185" s="57">
        <v>30534727.295200001</v>
      </c>
      <c r="W185" s="58">
        <f t="shared" si="15"/>
        <v>162342462.5264</v>
      </c>
    </row>
    <row r="186" spans="1:23" ht="25" customHeight="1">
      <c r="A186" s="136"/>
      <c r="B186" s="133"/>
      <c r="C186" s="51">
        <v>3</v>
      </c>
      <c r="D186" s="57" t="s">
        <v>229</v>
      </c>
      <c r="E186" s="57">
        <v>150113067.32910001</v>
      </c>
      <c r="F186" s="57">
        <v>-2434582.2599999998</v>
      </c>
      <c r="G186" s="57">
        <v>72619.45</v>
      </c>
      <c r="H186" s="57">
        <v>1322060.8256999999</v>
      </c>
      <c r="I186" s="57">
        <v>13062218.7173</v>
      </c>
      <c r="J186" s="57">
        <v>33158698.1415</v>
      </c>
      <c r="K186" s="58">
        <f t="shared" si="14"/>
        <v>195294082.20359999</v>
      </c>
      <c r="L186" s="100"/>
      <c r="M186" s="138"/>
      <c r="N186" s="133"/>
      <c r="O186" s="102">
        <v>2</v>
      </c>
      <c r="P186" s="57" t="s">
        <v>606</v>
      </c>
      <c r="Q186" s="57">
        <v>129569046.43610001</v>
      </c>
      <c r="R186" s="57">
        <v>-5788847.5199999996</v>
      </c>
      <c r="S186" s="57">
        <v>62680.9715</v>
      </c>
      <c r="T186" s="57">
        <v>1141127.5751</v>
      </c>
      <c r="U186" s="57">
        <v>11274562.9255</v>
      </c>
      <c r="V186" s="57">
        <v>33324933.893100001</v>
      </c>
      <c r="W186" s="58">
        <f t="shared" si="15"/>
        <v>169583504.28130001</v>
      </c>
    </row>
    <row r="187" spans="1:23" ht="25" customHeight="1">
      <c r="A187" s="136"/>
      <c r="B187" s="133"/>
      <c r="C187" s="51">
        <v>4</v>
      </c>
      <c r="D187" s="57" t="s">
        <v>230</v>
      </c>
      <c r="E187" s="57">
        <v>96855579.636399999</v>
      </c>
      <c r="F187" s="57">
        <v>-1558697.37</v>
      </c>
      <c r="G187" s="57">
        <v>46855.340799999998</v>
      </c>
      <c r="H187" s="57">
        <v>853016.79500000004</v>
      </c>
      <c r="I187" s="57">
        <v>8427972.2459999993</v>
      </c>
      <c r="J187" s="57">
        <v>19534573.461800002</v>
      </c>
      <c r="K187" s="58">
        <f t="shared" si="14"/>
        <v>124159300.11000001</v>
      </c>
      <c r="L187" s="100"/>
      <c r="M187" s="138"/>
      <c r="N187" s="133"/>
      <c r="O187" s="102">
        <v>3</v>
      </c>
      <c r="P187" s="57" t="s">
        <v>607</v>
      </c>
      <c r="Q187" s="57">
        <v>199151913.69310001</v>
      </c>
      <c r="R187" s="57">
        <v>-5788847.5199999996</v>
      </c>
      <c r="S187" s="57">
        <v>96342.728199999998</v>
      </c>
      <c r="T187" s="57">
        <v>1753950.8594</v>
      </c>
      <c r="U187" s="57">
        <v>17329376.455499999</v>
      </c>
      <c r="V187" s="57">
        <v>49073934.082900003</v>
      </c>
      <c r="W187" s="58">
        <f t="shared" si="15"/>
        <v>261616670.29909998</v>
      </c>
    </row>
    <row r="188" spans="1:23" ht="25" customHeight="1">
      <c r="A188" s="136"/>
      <c r="B188" s="133"/>
      <c r="C188" s="51">
        <v>5</v>
      </c>
      <c r="D188" s="57" t="s">
        <v>231</v>
      </c>
      <c r="E188" s="57">
        <v>115700924.045</v>
      </c>
      <c r="F188" s="57">
        <v>-1868649.67</v>
      </c>
      <c r="G188" s="57">
        <v>55972.059099999999</v>
      </c>
      <c r="H188" s="57">
        <v>1018989.6316</v>
      </c>
      <c r="I188" s="57">
        <v>10067816.230599999</v>
      </c>
      <c r="J188" s="57">
        <v>23720652.889800001</v>
      </c>
      <c r="K188" s="58">
        <f t="shared" si="14"/>
        <v>148695705.18610001</v>
      </c>
      <c r="L188" s="100"/>
      <c r="M188" s="138"/>
      <c r="N188" s="133"/>
      <c r="O188" s="102">
        <v>4</v>
      </c>
      <c r="P188" s="57" t="s">
        <v>608</v>
      </c>
      <c r="Q188" s="57">
        <v>130944055.0915</v>
      </c>
      <c r="R188" s="57">
        <v>-5788847.5199999996</v>
      </c>
      <c r="S188" s="57">
        <v>63346.152600000001</v>
      </c>
      <c r="T188" s="57">
        <v>1153237.4140999999</v>
      </c>
      <c r="U188" s="57">
        <v>11394210.495999999</v>
      </c>
      <c r="V188" s="57">
        <v>29423011.0339</v>
      </c>
      <c r="W188" s="58">
        <f t="shared" si="15"/>
        <v>167189012.6681</v>
      </c>
    </row>
    <row r="189" spans="1:23" ht="25" customHeight="1">
      <c r="A189" s="136"/>
      <c r="B189" s="133"/>
      <c r="C189" s="51">
        <v>6</v>
      </c>
      <c r="D189" s="57" t="s">
        <v>232</v>
      </c>
      <c r="E189" s="57">
        <v>133105331.12970001</v>
      </c>
      <c r="F189" s="57">
        <v>-2154700.0699999998</v>
      </c>
      <c r="G189" s="57">
        <v>64391.702299999997</v>
      </c>
      <c r="H189" s="57">
        <v>1172271.9887999999</v>
      </c>
      <c r="I189" s="57">
        <v>11582275.804500001</v>
      </c>
      <c r="J189" s="57">
        <v>27332376.9342</v>
      </c>
      <c r="K189" s="58">
        <f t="shared" si="14"/>
        <v>171101947.48950002</v>
      </c>
      <c r="L189" s="100"/>
      <c r="M189" s="138"/>
      <c r="N189" s="133"/>
      <c r="O189" s="102">
        <v>5</v>
      </c>
      <c r="P189" s="57" t="s">
        <v>609</v>
      </c>
      <c r="Q189" s="57">
        <v>117349268.37379999</v>
      </c>
      <c r="R189" s="57">
        <v>-5788847.5199999996</v>
      </c>
      <c r="S189" s="57">
        <v>56769.470399999998</v>
      </c>
      <c r="T189" s="57">
        <v>1033506.7653</v>
      </c>
      <c r="U189" s="57">
        <v>10211248.341600001</v>
      </c>
      <c r="V189" s="57">
        <v>28683348.920000002</v>
      </c>
      <c r="W189" s="58">
        <f t="shared" si="15"/>
        <v>151545294.35110003</v>
      </c>
    </row>
    <row r="190" spans="1:23" ht="25" customHeight="1">
      <c r="A190" s="136"/>
      <c r="B190" s="133"/>
      <c r="C190" s="51">
        <v>7</v>
      </c>
      <c r="D190" s="57" t="s">
        <v>233</v>
      </c>
      <c r="E190" s="57">
        <v>152598243.4384</v>
      </c>
      <c r="F190" s="57">
        <v>-2475446.61</v>
      </c>
      <c r="G190" s="57">
        <v>73821.691300000006</v>
      </c>
      <c r="H190" s="57">
        <v>1343948.0207</v>
      </c>
      <c r="I190" s="57">
        <v>13278468.4714</v>
      </c>
      <c r="J190" s="57">
        <v>28299022.2892</v>
      </c>
      <c r="K190" s="58">
        <f t="shared" si="14"/>
        <v>193118057.301</v>
      </c>
      <c r="L190" s="100"/>
      <c r="M190" s="138"/>
      <c r="N190" s="133"/>
      <c r="O190" s="102">
        <v>6</v>
      </c>
      <c r="P190" s="57" t="s">
        <v>610</v>
      </c>
      <c r="Q190" s="57">
        <v>89264630.179700002</v>
      </c>
      <c r="R190" s="57">
        <v>-5788847.5199999996</v>
      </c>
      <c r="S190" s="57">
        <v>43183.105000000003</v>
      </c>
      <c r="T190" s="57">
        <v>786162.54249999998</v>
      </c>
      <c r="U190" s="57">
        <v>7767439.1968</v>
      </c>
      <c r="V190" s="57">
        <v>22202527.065900002</v>
      </c>
      <c r="W190" s="58">
        <f t="shared" si="15"/>
        <v>114275094.56990001</v>
      </c>
    </row>
    <row r="191" spans="1:23" ht="25" customHeight="1">
      <c r="A191" s="136"/>
      <c r="B191" s="133"/>
      <c r="C191" s="51">
        <v>8</v>
      </c>
      <c r="D191" s="57" t="s">
        <v>234</v>
      </c>
      <c r="E191" s="57">
        <v>120881299.7841</v>
      </c>
      <c r="F191" s="57">
        <v>-1953847.98</v>
      </c>
      <c r="G191" s="57">
        <v>58478.143600000003</v>
      </c>
      <c r="H191" s="57">
        <v>1064613.7198000001</v>
      </c>
      <c r="I191" s="57">
        <v>10518591.1174</v>
      </c>
      <c r="J191" s="57">
        <v>27914313.626600001</v>
      </c>
      <c r="K191" s="58">
        <f t="shared" si="14"/>
        <v>158483448.41150001</v>
      </c>
      <c r="L191" s="100"/>
      <c r="M191" s="138"/>
      <c r="N191" s="133"/>
      <c r="O191" s="102">
        <v>7</v>
      </c>
      <c r="P191" s="57" t="s">
        <v>792</v>
      </c>
      <c r="Q191" s="57">
        <v>86959523.956300005</v>
      </c>
      <c r="R191" s="57">
        <v>-5788847.5199999996</v>
      </c>
      <c r="S191" s="57">
        <v>42067.975299999998</v>
      </c>
      <c r="T191" s="57">
        <v>765861.24100000004</v>
      </c>
      <c r="U191" s="57">
        <v>7566858.3799999999</v>
      </c>
      <c r="V191" s="57">
        <v>22473573.101</v>
      </c>
      <c r="W191" s="58">
        <f t="shared" si="15"/>
        <v>112019037.1336</v>
      </c>
    </row>
    <row r="192" spans="1:23" ht="25" customHeight="1">
      <c r="A192" s="136"/>
      <c r="B192" s="133"/>
      <c r="C192" s="51">
        <v>9</v>
      </c>
      <c r="D192" s="57" t="s">
        <v>235</v>
      </c>
      <c r="E192" s="57">
        <v>128844565.7094</v>
      </c>
      <c r="F192" s="57">
        <v>-2084922.28</v>
      </c>
      <c r="G192" s="57">
        <v>62330.4931</v>
      </c>
      <c r="H192" s="57">
        <v>1134747.0008</v>
      </c>
      <c r="I192" s="57">
        <v>11211521.606899999</v>
      </c>
      <c r="J192" s="57">
        <v>28611908.027800001</v>
      </c>
      <c r="K192" s="58">
        <f t="shared" si="14"/>
        <v>167780150.558</v>
      </c>
      <c r="L192" s="100"/>
      <c r="M192" s="138"/>
      <c r="N192" s="133"/>
      <c r="O192" s="102">
        <v>8</v>
      </c>
      <c r="P192" s="57" t="s">
        <v>611</v>
      </c>
      <c r="Q192" s="57">
        <v>195263925.80270001</v>
      </c>
      <c r="R192" s="57">
        <v>-5788847.5199999996</v>
      </c>
      <c r="S192" s="57">
        <v>94461.8557</v>
      </c>
      <c r="T192" s="57">
        <v>1719708.9605</v>
      </c>
      <c r="U192" s="57">
        <v>16991059.817899998</v>
      </c>
      <c r="V192" s="57">
        <v>48975434.072700001</v>
      </c>
      <c r="W192" s="58">
        <f t="shared" si="15"/>
        <v>257255742.98949999</v>
      </c>
    </row>
    <row r="193" spans="1:23" ht="25" customHeight="1">
      <c r="A193" s="136"/>
      <c r="B193" s="133"/>
      <c r="C193" s="51">
        <v>10</v>
      </c>
      <c r="D193" s="57" t="s">
        <v>236</v>
      </c>
      <c r="E193" s="57">
        <v>100890316.1987</v>
      </c>
      <c r="F193" s="57">
        <v>-1625005.68</v>
      </c>
      <c r="G193" s="57">
        <v>48807.205199999997</v>
      </c>
      <c r="H193" s="57">
        <v>888551.12419999996</v>
      </c>
      <c r="I193" s="57">
        <v>8779058.3465</v>
      </c>
      <c r="J193" s="57">
        <v>22259911.4186</v>
      </c>
      <c r="K193" s="58">
        <f t="shared" si="14"/>
        <v>131241638.61319998</v>
      </c>
      <c r="L193" s="100"/>
      <c r="M193" s="138"/>
      <c r="N193" s="133"/>
      <c r="O193" s="102">
        <v>9</v>
      </c>
      <c r="P193" s="57" t="s">
        <v>612</v>
      </c>
      <c r="Q193" s="57">
        <v>116206316.5148</v>
      </c>
      <c r="R193" s="57">
        <v>-5788847.5199999996</v>
      </c>
      <c r="S193" s="57">
        <v>56216.550300000003</v>
      </c>
      <c r="T193" s="57">
        <v>1023440.6737</v>
      </c>
      <c r="U193" s="57">
        <v>10111793.3946</v>
      </c>
      <c r="V193" s="57">
        <v>25339934.799400002</v>
      </c>
      <c r="W193" s="58">
        <f t="shared" si="15"/>
        <v>146948854.41280001</v>
      </c>
    </row>
    <row r="194" spans="1:23" ht="25" customHeight="1">
      <c r="A194" s="136"/>
      <c r="B194" s="133"/>
      <c r="C194" s="51">
        <v>11</v>
      </c>
      <c r="D194" s="57" t="s">
        <v>237</v>
      </c>
      <c r="E194" s="57">
        <v>137663413.852</v>
      </c>
      <c r="F194" s="57">
        <v>-2231802.6</v>
      </c>
      <c r="G194" s="57">
        <v>66596.743199999997</v>
      </c>
      <c r="H194" s="57">
        <v>1212415.48</v>
      </c>
      <c r="I194" s="57">
        <v>11978901.324899999</v>
      </c>
      <c r="J194" s="57">
        <v>26944761.153099999</v>
      </c>
      <c r="K194" s="58">
        <f t="shared" si="14"/>
        <v>175634285.95319998</v>
      </c>
      <c r="L194" s="100"/>
      <c r="M194" s="138"/>
      <c r="N194" s="133"/>
      <c r="O194" s="102">
        <v>10</v>
      </c>
      <c r="P194" s="57" t="s">
        <v>613</v>
      </c>
      <c r="Q194" s="57">
        <v>145188429.7049</v>
      </c>
      <c r="R194" s="57">
        <v>-5788847.5199999996</v>
      </c>
      <c r="S194" s="57">
        <v>70237.082599999994</v>
      </c>
      <c r="T194" s="57">
        <v>1278689.0486999999</v>
      </c>
      <c r="U194" s="57">
        <v>12633697.1043</v>
      </c>
      <c r="V194" s="57">
        <v>35266318.932800002</v>
      </c>
      <c r="W194" s="58">
        <f t="shared" si="15"/>
        <v>188648524.35329998</v>
      </c>
    </row>
    <row r="195" spans="1:23" ht="25" customHeight="1">
      <c r="A195" s="136"/>
      <c r="B195" s="133"/>
      <c r="C195" s="51">
        <v>12</v>
      </c>
      <c r="D195" s="57" t="s">
        <v>238</v>
      </c>
      <c r="E195" s="57">
        <v>118800747.9641</v>
      </c>
      <c r="F195" s="57">
        <v>-2540598.25</v>
      </c>
      <c r="G195" s="57">
        <v>57471.645400000001</v>
      </c>
      <c r="H195" s="57">
        <v>1046290.0915</v>
      </c>
      <c r="I195" s="57">
        <v>10337550.096799999</v>
      </c>
      <c r="J195" s="57">
        <v>23977277.3378</v>
      </c>
      <c r="K195" s="58">
        <f t="shared" si="14"/>
        <v>151678738.8856</v>
      </c>
      <c r="L195" s="100"/>
      <c r="M195" s="138"/>
      <c r="N195" s="133"/>
      <c r="O195" s="102">
        <v>11</v>
      </c>
      <c r="P195" s="57" t="s">
        <v>614</v>
      </c>
      <c r="Q195" s="57">
        <v>112012937.0529</v>
      </c>
      <c r="R195" s="57">
        <v>-5788847.5199999996</v>
      </c>
      <c r="S195" s="57">
        <v>54187.94</v>
      </c>
      <c r="T195" s="57">
        <v>986509.16059999994</v>
      </c>
      <c r="U195" s="57">
        <v>9746902.8445999995</v>
      </c>
      <c r="V195" s="57">
        <v>27838688.531300001</v>
      </c>
      <c r="W195" s="58">
        <f t="shared" si="15"/>
        <v>144850378.00940001</v>
      </c>
    </row>
    <row r="196" spans="1:23" ht="25" customHeight="1">
      <c r="A196" s="136"/>
      <c r="B196" s="133"/>
      <c r="C196" s="51">
        <v>13</v>
      </c>
      <c r="D196" s="57" t="s">
        <v>239</v>
      </c>
      <c r="E196" s="57">
        <v>130936374.8883</v>
      </c>
      <c r="F196" s="57">
        <v>-2119233.0099999998</v>
      </c>
      <c r="G196" s="57">
        <v>63342.437100000003</v>
      </c>
      <c r="H196" s="57">
        <v>1153169.7738000001</v>
      </c>
      <c r="I196" s="57">
        <v>11393542.1964</v>
      </c>
      <c r="J196" s="57">
        <v>27518261.502099998</v>
      </c>
      <c r="K196" s="58">
        <f t="shared" si="14"/>
        <v>168945457.78769997</v>
      </c>
      <c r="L196" s="100"/>
      <c r="M196" s="138"/>
      <c r="N196" s="133"/>
      <c r="O196" s="102">
        <v>12</v>
      </c>
      <c r="P196" s="57" t="s">
        <v>615</v>
      </c>
      <c r="Q196" s="57">
        <v>101198788.8431</v>
      </c>
      <c r="R196" s="57">
        <v>-5788847.5199999996</v>
      </c>
      <c r="S196" s="57">
        <v>48956.433400000002</v>
      </c>
      <c r="T196" s="57">
        <v>891267.8737</v>
      </c>
      <c r="U196" s="57">
        <v>8805900.3610999994</v>
      </c>
      <c r="V196" s="57">
        <v>25826677.6162</v>
      </c>
      <c r="W196" s="58">
        <f t="shared" si="15"/>
        <v>130982743.6075</v>
      </c>
    </row>
    <row r="197" spans="1:23" ht="25" customHeight="1">
      <c r="A197" s="136"/>
      <c r="B197" s="133"/>
      <c r="C197" s="51">
        <v>14</v>
      </c>
      <c r="D197" s="57" t="s">
        <v>240</v>
      </c>
      <c r="E197" s="57">
        <v>123962234.6367</v>
      </c>
      <c r="F197" s="57">
        <v>-2004350.13</v>
      </c>
      <c r="G197" s="57">
        <v>59968.592100000002</v>
      </c>
      <c r="H197" s="57">
        <v>1091747.8218</v>
      </c>
      <c r="I197" s="57">
        <v>10786681.335100001</v>
      </c>
      <c r="J197" s="57">
        <v>26814966.868799999</v>
      </c>
      <c r="K197" s="58">
        <f t="shared" si="14"/>
        <v>160711249.12449998</v>
      </c>
      <c r="L197" s="100"/>
      <c r="M197" s="138"/>
      <c r="N197" s="133"/>
      <c r="O197" s="102">
        <v>13</v>
      </c>
      <c r="P197" s="57" t="s">
        <v>851</v>
      </c>
      <c r="Q197" s="57">
        <v>91256815.373600006</v>
      </c>
      <c r="R197" s="57">
        <v>-5788847.5199999996</v>
      </c>
      <c r="S197" s="57">
        <v>44146.854500000001</v>
      </c>
      <c r="T197" s="57">
        <v>803707.91720000003</v>
      </c>
      <c r="U197" s="57">
        <v>7940790.9188999999</v>
      </c>
      <c r="V197" s="57">
        <v>22913802.024099998</v>
      </c>
      <c r="W197" s="58">
        <f t="shared" si="15"/>
        <v>117170415.56830001</v>
      </c>
    </row>
    <row r="198" spans="1:23" ht="25" customHeight="1">
      <c r="A198" s="136"/>
      <c r="B198" s="133"/>
      <c r="C198" s="51">
        <v>15</v>
      </c>
      <c r="D198" s="57" t="s">
        <v>241</v>
      </c>
      <c r="E198" s="57">
        <v>140609767.14129999</v>
      </c>
      <c r="F198" s="57">
        <v>-2278449.64</v>
      </c>
      <c r="G198" s="57">
        <v>68022.085900000005</v>
      </c>
      <c r="H198" s="57">
        <v>1238364.3086999999</v>
      </c>
      <c r="I198" s="57">
        <v>12235280.8112</v>
      </c>
      <c r="J198" s="57">
        <v>28658307.916900001</v>
      </c>
      <c r="K198" s="58">
        <f t="shared" si="14"/>
        <v>180531292.62400001</v>
      </c>
      <c r="L198" s="100"/>
      <c r="M198" s="138"/>
      <c r="N198" s="133"/>
      <c r="O198" s="102">
        <v>14</v>
      </c>
      <c r="P198" s="57" t="s">
        <v>616</v>
      </c>
      <c r="Q198" s="57">
        <v>104911298.3637</v>
      </c>
      <c r="R198" s="57">
        <v>-5788847.5199999996</v>
      </c>
      <c r="S198" s="57">
        <v>50752.415699999998</v>
      </c>
      <c r="T198" s="57">
        <v>923964.31709999999</v>
      </c>
      <c r="U198" s="57">
        <v>9128947.5962000005</v>
      </c>
      <c r="V198" s="57">
        <v>23745066.867400002</v>
      </c>
      <c r="W198" s="58">
        <f t="shared" si="15"/>
        <v>132971182.04010002</v>
      </c>
    </row>
    <row r="199" spans="1:23" ht="25" customHeight="1">
      <c r="A199" s="136"/>
      <c r="B199" s="133"/>
      <c r="C199" s="51">
        <v>16</v>
      </c>
      <c r="D199" s="57" t="s">
        <v>242</v>
      </c>
      <c r="E199" s="57">
        <v>132149059.60879999</v>
      </c>
      <c r="F199" s="57">
        <v>-2139279.5699999998</v>
      </c>
      <c r="G199" s="57">
        <v>63929.0916</v>
      </c>
      <c r="H199" s="57">
        <v>1163850.0096</v>
      </c>
      <c r="I199" s="57">
        <v>11499065.0089</v>
      </c>
      <c r="J199" s="57">
        <v>27487309.241900001</v>
      </c>
      <c r="K199" s="58">
        <f t="shared" si="14"/>
        <v>170223933.3908</v>
      </c>
      <c r="L199" s="100"/>
      <c r="M199" s="138"/>
      <c r="N199" s="133"/>
      <c r="O199" s="102">
        <v>15</v>
      </c>
      <c r="P199" s="57" t="s">
        <v>617</v>
      </c>
      <c r="Q199" s="57">
        <v>109885996.8265</v>
      </c>
      <c r="R199" s="57">
        <v>-5788847.5199999996</v>
      </c>
      <c r="S199" s="57">
        <v>53159.000699999997</v>
      </c>
      <c r="T199" s="57">
        <v>967776.98490000004</v>
      </c>
      <c r="U199" s="57">
        <v>9561825.2964999992</v>
      </c>
      <c r="V199" s="57">
        <v>27633138.162700001</v>
      </c>
      <c r="W199" s="58">
        <f t="shared" si="15"/>
        <v>142313048.75130001</v>
      </c>
    </row>
    <row r="200" spans="1:23" ht="25" customHeight="1">
      <c r="A200" s="136"/>
      <c r="B200" s="133"/>
      <c r="C200" s="51">
        <v>17</v>
      </c>
      <c r="D200" s="57" t="s">
        <v>243</v>
      </c>
      <c r="E200" s="57">
        <v>132670021.15000001</v>
      </c>
      <c r="F200" s="57">
        <v>-2147660.84</v>
      </c>
      <c r="G200" s="57">
        <v>64181.114600000001</v>
      </c>
      <c r="H200" s="57">
        <v>1168438.1701</v>
      </c>
      <c r="I200" s="57">
        <v>11544396.929099999</v>
      </c>
      <c r="J200" s="57">
        <v>28886659.2137</v>
      </c>
      <c r="K200" s="58">
        <f t="shared" si="14"/>
        <v>172186035.73750001</v>
      </c>
      <c r="L200" s="100"/>
      <c r="M200" s="138"/>
      <c r="N200" s="133"/>
      <c r="O200" s="102">
        <v>16</v>
      </c>
      <c r="P200" s="57" t="s">
        <v>618</v>
      </c>
      <c r="Q200" s="57">
        <v>133237101.6814</v>
      </c>
      <c r="R200" s="57">
        <v>-5788847.5199999996</v>
      </c>
      <c r="S200" s="57">
        <v>64455.448299999996</v>
      </c>
      <c r="T200" s="57">
        <v>1173432.5052</v>
      </c>
      <c r="U200" s="57">
        <v>11593741.9333</v>
      </c>
      <c r="V200" s="57">
        <v>32103545.1666</v>
      </c>
      <c r="W200" s="58">
        <f t="shared" si="15"/>
        <v>172383429.2148</v>
      </c>
    </row>
    <row r="201" spans="1:23" ht="25" customHeight="1">
      <c r="A201" s="136"/>
      <c r="B201" s="134"/>
      <c r="C201" s="51">
        <v>18</v>
      </c>
      <c r="D201" s="57" t="s">
        <v>244</v>
      </c>
      <c r="E201" s="57">
        <v>146306978.02509999</v>
      </c>
      <c r="F201" s="57">
        <v>-2372129.21</v>
      </c>
      <c r="G201" s="57">
        <v>70778.197199999995</v>
      </c>
      <c r="H201" s="57">
        <v>1288540.2157999999</v>
      </c>
      <c r="I201" s="57">
        <v>12731028.556299999</v>
      </c>
      <c r="J201" s="57">
        <v>29707093.616099998</v>
      </c>
      <c r="K201" s="58">
        <f t="shared" ref="K201:K264" si="21">E201+F201+G201+H201+I201+J201</f>
        <v>187732289.4005</v>
      </c>
      <c r="L201" s="100"/>
      <c r="M201" s="138"/>
      <c r="N201" s="133"/>
      <c r="O201" s="102">
        <v>17</v>
      </c>
      <c r="P201" s="57" t="s">
        <v>852</v>
      </c>
      <c r="Q201" s="57">
        <v>111849886.0033</v>
      </c>
      <c r="R201" s="57">
        <v>-5788847.5199999996</v>
      </c>
      <c r="S201" s="57">
        <v>54109.061600000001</v>
      </c>
      <c r="T201" s="57">
        <v>985073.15370000002</v>
      </c>
      <c r="U201" s="57">
        <v>9732714.8160999995</v>
      </c>
      <c r="V201" s="57">
        <v>25297354.0658</v>
      </c>
      <c r="W201" s="58">
        <f t="shared" ref="W201:W264" si="22">Q201+R201+S201+T201+U201+V201</f>
        <v>142130289.58050001</v>
      </c>
    </row>
    <row r="202" spans="1:23" ht="25" customHeight="1">
      <c r="A202" s="51"/>
      <c r="B202" s="119" t="s">
        <v>819</v>
      </c>
      <c r="C202" s="120"/>
      <c r="D202" s="121"/>
      <c r="E202" s="103">
        <f>SUM(E184:E201)</f>
        <v>2343648009.6014996</v>
      </c>
      <c r="F202" s="103">
        <f t="shared" ref="F202:J202" si="23">SUM(F184:F201)</f>
        <v>-38551266.100000001</v>
      </c>
      <c r="G202" s="103">
        <f t="shared" si="23"/>
        <v>1133774.9108000002</v>
      </c>
      <c r="H202" s="103">
        <f t="shared" si="23"/>
        <v>20640742.860099997</v>
      </c>
      <c r="I202" s="103">
        <f t="shared" si="23"/>
        <v>203934563.7432</v>
      </c>
      <c r="J202" s="103">
        <f t="shared" si="23"/>
        <v>483071726.01840001</v>
      </c>
      <c r="K202" s="58">
        <f t="shared" si="21"/>
        <v>3013877551.0339994</v>
      </c>
      <c r="L202" s="100"/>
      <c r="M202" s="138"/>
      <c r="N202" s="133"/>
      <c r="O202" s="102">
        <v>18</v>
      </c>
      <c r="P202" s="57" t="s">
        <v>619</v>
      </c>
      <c r="Q202" s="57">
        <v>103952833.6039</v>
      </c>
      <c r="R202" s="57">
        <v>-5788847.5199999996</v>
      </c>
      <c r="S202" s="57">
        <v>50288.743900000001</v>
      </c>
      <c r="T202" s="57">
        <v>915523.02190000005</v>
      </c>
      <c r="U202" s="57">
        <v>9045545.9539999999</v>
      </c>
      <c r="V202" s="57">
        <v>26304813.0825</v>
      </c>
      <c r="W202" s="58">
        <f t="shared" si="22"/>
        <v>134480156.88620001</v>
      </c>
    </row>
    <row r="203" spans="1:23" ht="25" customHeight="1">
      <c r="A203" s="136">
        <v>10</v>
      </c>
      <c r="B203" s="132" t="s">
        <v>32</v>
      </c>
      <c r="C203" s="51">
        <v>1</v>
      </c>
      <c r="D203" s="57" t="s">
        <v>245</v>
      </c>
      <c r="E203" s="57">
        <v>102453098.0548</v>
      </c>
      <c r="F203" s="57">
        <v>0</v>
      </c>
      <c r="G203" s="57">
        <v>49563.224399999999</v>
      </c>
      <c r="H203" s="57">
        <v>902314.70059999998</v>
      </c>
      <c r="I203" s="57">
        <v>8915045.1647999994</v>
      </c>
      <c r="J203" s="57">
        <v>24925077.746300001</v>
      </c>
      <c r="K203" s="58">
        <f t="shared" si="21"/>
        <v>137245098.89090002</v>
      </c>
      <c r="L203" s="100"/>
      <c r="M203" s="138"/>
      <c r="N203" s="133"/>
      <c r="O203" s="102">
        <v>19</v>
      </c>
      <c r="P203" s="57" t="s">
        <v>853</v>
      </c>
      <c r="Q203" s="57">
        <v>98738788.037499994</v>
      </c>
      <c r="R203" s="57">
        <v>-5788847.5199999996</v>
      </c>
      <c r="S203" s="57">
        <v>47766.371099999997</v>
      </c>
      <c r="T203" s="57">
        <v>869602.40009999997</v>
      </c>
      <c r="U203" s="57">
        <v>8591841.2578999996</v>
      </c>
      <c r="V203" s="57">
        <v>23215971.326299999</v>
      </c>
      <c r="W203" s="58">
        <f t="shared" si="22"/>
        <v>125675121.87289998</v>
      </c>
    </row>
    <row r="204" spans="1:23" ht="25" customHeight="1">
      <c r="A204" s="136"/>
      <c r="B204" s="133"/>
      <c r="C204" s="51">
        <v>2</v>
      </c>
      <c r="D204" s="57" t="s">
        <v>246</v>
      </c>
      <c r="E204" s="57">
        <v>111669811.84010001</v>
      </c>
      <c r="F204" s="57">
        <v>0</v>
      </c>
      <c r="G204" s="57">
        <v>54021.947999999997</v>
      </c>
      <c r="H204" s="57">
        <v>983487.22250000003</v>
      </c>
      <c r="I204" s="57">
        <v>9717045.5066999998</v>
      </c>
      <c r="J204" s="57">
        <v>26971062.044599999</v>
      </c>
      <c r="K204" s="58">
        <f t="shared" si="21"/>
        <v>149395428.56189999</v>
      </c>
      <c r="L204" s="100"/>
      <c r="M204" s="139"/>
      <c r="N204" s="134"/>
      <c r="O204" s="102">
        <v>20</v>
      </c>
      <c r="P204" s="57" t="s">
        <v>854</v>
      </c>
      <c r="Q204" s="57">
        <v>133922427.87809999</v>
      </c>
      <c r="R204" s="57">
        <v>-5788847.5199999996</v>
      </c>
      <c r="S204" s="57">
        <v>64786.985099999998</v>
      </c>
      <c r="T204" s="57">
        <v>1179468.2416999999</v>
      </c>
      <c r="U204" s="57">
        <v>11653376.1865</v>
      </c>
      <c r="V204" s="57">
        <v>33503579.166299999</v>
      </c>
      <c r="W204" s="58">
        <f t="shared" si="22"/>
        <v>174534790.9377</v>
      </c>
    </row>
    <row r="205" spans="1:23" ht="25" customHeight="1">
      <c r="A205" s="136"/>
      <c r="B205" s="133"/>
      <c r="C205" s="51">
        <v>3</v>
      </c>
      <c r="D205" s="57" t="s">
        <v>247</v>
      </c>
      <c r="E205" s="57">
        <v>95459286.841000006</v>
      </c>
      <c r="F205" s="57">
        <v>0</v>
      </c>
      <c r="G205" s="57">
        <v>46179.8632</v>
      </c>
      <c r="H205" s="57">
        <v>840719.50450000004</v>
      </c>
      <c r="I205" s="57">
        <v>8306472.6176000005</v>
      </c>
      <c r="J205" s="57">
        <v>23895216.817600001</v>
      </c>
      <c r="K205" s="58">
        <f t="shared" si="21"/>
        <v>128547875.64389999</v>
      </c>
      <c r="L205" s="100"/>
      <c r="M205" s="101"/>
      <c r="N205" s="119" t="s">
        <v>837</v>
      </c>
      <c r="O205" s="120"/>
      <c r="P205" s="121"/>
      <c r="Q205" s="103">
        <f>SUM(Q185:Q204)</f>
        <v>2436373185.0798001</v>
      </c>
      <c r="R205" s="103">
        <f t="shared" ref="R205:V205" si="24">SUM(R185:R204)</f>
        <v>-115776950.39999995</v>
      </c>
      <c r="S205" s="103">
        <f t="shared" si="24"/>
        <v>1178632.1065</v>
      </c>
      <c r="T205" s="103">
        <f>SUM(T185:T204)</f>
        <v>21457382.771800004</v>
      </c>
      <c r="U205" s="103">
        <f t="shared" si="24"/>
        <v>212003125.28959998</v>
      </c>
      <c r="V205" s="103">
        <f t="shared" si="24"/>
        <v>593680379.20609999</v>
      </c>
      <c r="W205" s="58">
        <f t="shared" si="22"/>
        <v>3148915754.0538001</v>
      </c>
    </row>
    <row r="206" spans="1:23" ht="25" customHeight="1">
      <c r="A206" s="136"/>
      <c r="B206" s="133"/>
      <c r="C206" s="51">
        <v>4</v>
      </c>
      <c r="D206" s="57" t="s">
        <v>248</v>
      </c>
      <c r="E206" s="57">
        <v>137192256.1013</v>
      </c>
      <c r="F206" s="57">
        <v>0</v>
      </c>
      <c r="G206" s="57">
        <v>66368.813599999994</v>
      </c>
      <c r="H206" s="57">
        <v>1208265.9465000001</v>
      </c>
      <c r="I206" s="57">
        <v>11937903.124700001</v>
      </c>
      <c r="J206" s="57">
        <v>30907756.319400001</v>
      </c>
      <c r="K206" s="58">
        <f t="shared" si="21"/>
        <v>181312550.30550003</v>
      </c>
      <c r="L206" s="100"/>
      <c r="M206" s="137">
        <v>28</v>
      </c>
      <c r="N206" s="132" t="s">
        <v>50</v>
      </c>
      <c r="O206" s="102">
        <v>1</v>
      </c>
      <c r="P206" s="57" t="s">
        <v>620</v>
      </c>
      <c r="Q206" s="57">
        <v>129090453.9797</v>
      </c>
      <c r="R206" s="57">
        <v>-2620951.4900000002</v>
      </c>
      <c r="S206" s="57">
        <v>62449.445200000002</v>
      </c>
      <c r="T206" s="57">
        <v>1136912.5634000001</v>
      </c>
      <c r="U206" s="57">
        <v>11232917.788000001</v>
      </c>
      <c r="V206" s="57">
        <v>27780728.477000002</v>
      </c>
      <c r="W206" s="58">
        <f t="shared" si="22"/>
        <v>166682510.7633</v>
      </c>
    </row>
    <row r="207" spans="1:23" ht="25" customHeight="1">
      <c r="A207" s="136"/>
      <c r="B207" s="133"/>
      <c r="C207" s="51">
        <v>5</v>
      </c>
      <c r="D207" s="57" t="s">
        <v>249</v>
      </c>
      <c r="E207" s="57">
        <v>124823634.9719</v>
      </c>
      <c r="F207" s="57">
        <v>0</v>
      </c>
      <c r="G207" s="57">
        <v>60385.307399999998</v>
      </c>
      <c r="H207" s="57">
        <v>1099334.2608</v>
      </c>
      <c r="I207" s="57">
        <v>10861636.8322</v>
      </c>
      <c r="J207" s="57">
        <v>30401917.725200001</v>
      </c>
      <c r="K207" s="58">
        <f t="shared" si="21"/>
        <v>167246909.0975</v>
      </c>
      <c r="L207" s="100"/>
      <c r="M207" s="138"/>
      <c r="N207" s="133"/>
      <c r="O207" s="102">
        <v>2</v>
      </c>
      <c r="P207" s="57" t="s">
        <v>621</v>
      </c>
      <c r="Q207" s="57">
        <v>136556997.22099999</v>
      </c>
      <c r="R207" s="57">
        <v>-2620951.4900000002</v>
      </c>
      <c r="S207" s="57">
        <v>66061.497600000002</v>
      </c>
      <c r="T207" s="57">
        <v>1202671.1579</v>
      </c>
      <c r="U207" s="57">
        <v>11882625.522399999</v>
      </c>
      <c r="V207" s="57">
        <v>29968648.5539</v>
      </c>
      <c r="W207" s="58">
        <f t="shared" si="22"/>
        <v>177056052.4628</v>
      </c>
    </row>
    <row r="208" spans="1:23" ht="25" customHeight="1">
      <c r="A208" s="136"/>
      <c r="B208" s="133"/>
      <c r="C208" s="51">
        <v>6</v>
      </c>
      <c r="D208" s="57" t="s">
        <v>250</v>
      </c>
      <c r="E208" s="57">
        <v>127861932.867</v>
      </c>
      <c r="F208" s="57">
        <v>0</v>
      </c>
      <c r="G208" s="57">
        <v>61855.129699999998</v>
      </c>
      <c r="H208" s="57">
        <v>1126092.8548999999</v>
      </c>
      <c r="I208" s="57">
        <v>11126016.9581</v>
      </c>
      <c r="J208" s="57">
        <v>30561524.223299999</v>
      </c>
      <c r="K208" s="58">
        <f t="shared" si="21"/>
        <v>170737422.03300002</v>
      </c>
      <c r="L208" s="100"/>
      <c r="M208" s="138"/>
      <c r="N208" s="133"/>
      <c r="O208" s="102">
        <v>3</v>
      </c>
      <c r="P208" s="57" t="s">
        <v>622</v>
      </c>
      <c r="Q208" s="57">
        <v>139026263.35080001</v>
      </c>
      <c r="R208" s="57">
        <v>-2620951.4900000002</v>
      </c>
      <c r="S208" s="57">
        <v>67256.042100000006</v>
      </c>
      <c r="T208" s="57">
        <v>1224418.2320999999</v>
      </c>
      <c r="U208" s="57">
        <v>12097490.855799999</v>
      </c>
      <c r="V208" s="57">
        <v>30863242.9756</v>
      </c>
      <c r="W208" s="58">
        <f t="shared" si="22"/>
        <v>180657719.96640003</v>
      </c>
    </row>
    <row r="209" spans="1:23" ht="25" customHeight="1">
      <c r="A209" s="136"/>
      <c r="B209" s="133"/>
      <c r="C209" s="51">
        <v>7</v>
      </c>
      <c r="D209" s="57" t="s">
        <v>251</v>
      </c>
      <c r="E209" s="57">
        <v>135557242.3779</v>
      </c>
      <c r="F209" s="57">
        <v>0</v>
      </c>
      <c r="G209" s="57">
        <v>65577.851200000005</v>
      </c>
      <c r="H209" s="57">
        <v>1193866.2168000001</v>
      </c>
      <c r="I209" s="57">
        <v>11795630.9878</v>
      </c>
      <c r="J209" s="57">
        <v>29425182.959399998</v>
      </c>
      <c r="K209" s="58">
        <f t="shared" si="21"/>
        <v>178037500.39310002</v>
      </c>
      <c r="L209" s="100"/>
      <c r="M209" s="138"/>
      <c r="N209" s="133"/>
      <c r="O209" s="102">
        <v>4</v>
      </c>
      <c r="P209" s="57" t="s">
        <v>855</v>
      </c>
      <c r="Q209" s="57">
        <v>103118164.88789999</v>
      </c>
      <c r="R209" s="57">
        <v>-2620951.4900000002</v>
      </c>
      <c r="S209" s="57">
        <v>49884.960400000004</v>
      </c>
      <c r="T209" s="57">
        <v>908172.01089999999</v>
      </c>
      <c r="U209" s="57">
        <v>8972916.5318999998</v>
      </c>
      <c r="V209" s="57">
        <v>22480481.687800001</v>
      </c>
      <c r="W209" s="58">
        <f t="shared" si="22"/>
        <v>132908668.58890001</v>
      </c>
    </row>
    <row r="210" spans="1:23" ht="25" customHeight="1">
      <c r="A210" s="136"/>
      <c r="B210" s="133"/>
      <c r="C210" s="51">
        <v>8</v>
      </c>
      <c r="D210" s="57" t="s">
        <v>252</v>
      </c>
      <c r="E210" s="57">
        <v>127493569.63240001</v>
      </c>
      <c r="F210" s="57">
        <v>0</v>
      </c>
      <c r="G210" s="57">
        <v>61676.928399999997</v>
      </c>
      <c r="H210" s="57">
        <v>1122848.6429000001</v>
      </c>
      <c r="I210" s="57">
        <v>11093963.5118</v>
      </c>
      <c r="J210" s="57">
        <v>28224543.077599999</v>
      </c>
      <c r="K210" s="58">
        <f t="shared" si="21"/>
        <v>167996601.7931</v>
      </c>
      <c r="L210" s="100"/>
      <c r="M210" s="138"/>
      <c r="N210" s="133"/>
      <c r="O210" s="102">
        <v>5</v>
      </c>
      <c r="P210" s="57" t="s">
        <v>623</v>
      </c>
      <c r="Q210" s="57">
        <v>108055357.2227</v>
      </c>
      <c r="R210" s="57">
        <v>-2620951.4900000002</v>
      </c>
      <c r="S210" s="57">
        <v>52273.401299999998</v>
      </c>
      <c r="T210" s="57">
        <v>951654.35849999997</v>
      </c>
      <c r="U210" s="57">
        <v>9402530.6040000003</v>
      </c>
      <c r="V210" s="57">
        <v>25282772.777600002</v>
      </c>
      <c r="W210" s="58">
        <f t="shared" si="22"/>
        <v>141123636.8741</v>
      </c>
    </row>
    <row r="211" spans="1:23" ht="25" customHeight="1">
      <c r="A211" s="136"/>
      <c r="B211" s="133"/>
      <c r="C211" s="51">
        <v>9</v>
      </c>
      <c r="D211" s="57" t="s">
        <v>253</v>
      </c>
      <c r="E211" s="57">
        <v>119962053.55760001</v>
      </c>
      <c r="F211" s="57">
        <v>0</v>
      </c>
      <c r="G211" s="57">
        <v>58033.4444</v>
      </c>
      <c r="H211" s="57">
        <v>1056517.8262</v>
      </c>
      <c r="I211" s="57">
        <v>10438602.1099</v>
      </c>
      <c r="J211" s="57">
        <v>27173477.285500001</v>
      </c>
      <c r="K211" s="58">
        <f t="shared" si="21"/>
        <v>158688684.2236</v>
      </c>
      <c r="L211" s="100"/>
      <c r="M211" s="138"/>
      <c r="N211" s="133"/>
      <c r="O211" s="102">
        <v>6</v>
      </c>
      <c r="P211" s="57" t="s">
        <v>624</v>
      </c>
      <c r="Q211" s="57">
        <v>166055673.47170001</v>
      </c>
      <c r="R211" s="57">
        <v>-2620951.4900000002</v>
      </c>
      <c r="S211" s="57">
        <v>80331.925099999993</v>
      </c>
      <c r="T211" s="57">
        <v>1462468.9554999999</v>
      </c>
      <c r="U211" s="57">
        <v>14449478.414799999</v>
      </c>
      <c r="V211" s="57">
        <v>37915855.108900003</v>
      </c>
      <c r="W211" s="58">
        <f t="shared" si="22"/>
        <v>217342856.38600001</v>
      </c>
    </row>
    <row r="212" spans="1:23" ht="25" customHeight="1">
      <c r="A212" s="136"/>
      <c r="B212" s="133"/>
      <c r="C212" s="51">
        <v>10</v>
      </c>
      <c r="D212" s="57" t="s">
        <v>254</v>
      </c>
      <c r="E212" s="57">
        <v>134144350.87540001</v>
      </c>
      <c r="F212" s="57">
        <v>0</v>
      </c>
      <c r="G212" s="57">
        <v>64894.343699999998</v>
      </c>
      <c r="H212" s="57">
        <v>1181422.7398000001</v>
      </c>
      <c r="I212" s="57">
        <v>11672687.0086</v>
      </c>
      <c r="J212" s="57">
        <v>31936420.199499998</v>
      </c>
      <c r="K212" s="58">
        <f t="shared" si="21"/>
        <v>178999775.167</v>
      </c>
      <c r="L212" s="100"/>
      <c r="M212" s="138"/>
      <c r="N212" s="133"/>
      <c r="O212" s="102">
        <v>7</v>
      </c>
      <c r="P212" s="57" t="s">
        <v>625</v>
      </c>
      <c r="Q212" s="57">
        <v>116949950.5082</v>
      </c>
      <c r="R212" s="57">
        <v>-2620951.4900000002</v>
      </c>
      <c r="S212" s="57">
        <v>56576.294399999999</v>
      </c>
      <c r="T212" s="57">
        <v>1029989.9328</v>
      </c>
      <c r="U212" s="57">
        <v>10176501.351299999</v>
      </c>
      <c r="V212" s="57">
        <v>25136675.829500001</v>
      </c>
      <c r="W212" s="58">
        <f t="shared" si="22"/>
        <v>150728742.4262</v>
      </c>
    </row>
    <row r="213" spans="1:23" ht="25" customHeight="1">
      <c r="A213" s="136"/>
      <c r="B213" s="133"/>
      <c r="C213" s="51">
        <v>11</v>
      </c>
      <c r="D213" s="57" t="s">
        <v>255</v>
      </c>
      <c r="E213" s="57">
        <v>112722599.5024</v>
      </c>
      <c r="F213" s="57">
        <v>0</v>
      </c>
      <c r="G213" s="57">
        <v>54531.249900000003</v>
      </c>
      <c r="H213" s="57">
        <v>992759.22889999999</v>
      </c>
      <c r="I213" s="57">
        <v>9808654.7379999999</v>
      </c>
      <c r="J213" s="57">
        <v>24837294.172400001</v>
      </c>
      <c r="K213" s="58">
        <f t="shared" si="21"/>
        <v>148415838.89160001</v>
      </c>
      <c r="L213" s="100"/>
      <c r="M213" s="138"/>
      <c r="N213" s="133"/>
      <c r="O213" s="102">
        <v>8</v>
      </c>
      <c r="P213" s="57" t="s">
        <v>626</v>
      </c>
      <c r="Q213" s="57">
        <v>117827610.75470001</v>
      </c>
      <c r="R213" s="57">
        <v>-2620951.4900000002</v>
      </c>
      <c r="S213" s="57">
        <v>57000.875699999997</v>
      </c>
      <c r="T213" s="57">
        <v>1037719.5745</v>
      </c>
      <c r="U213" s="57">
        <v>10252871.718699999</v>
      </c>
      <c r="V213" s="57">
        <v>27833056.6074</v>
      </c>
      <c r="W213" s="58">
        <f t="shared" si="22"/>
        <v>154387308.04100001</v>
      </c>
    </row>
    <row r="214" spans="1:23" ht="25" customHeight="1">
      <c r="A214" s="136"/>
      <c r="B214" s="133"/>
      <c r="C214" s="51">
        <v>12</v>
      </c>
      <c r="D214" s="57" t="s">
        <v>256</v>
      </c>
      <c r="E214" s="57">
        <v>116256313.7597</v>
      </c>
      <c r="F214" s="57">
        <v>0</v>
      </c>
      <c r="G214" s="57">
        <v>56240.737200000003</v>
      </c>
      <c r="H214" s="57">
        <v>1023881.0045</v>
      </c>
      <c r="I214" s="57">
        <v>10116143.9482</v>
      </c>
      <c r="J214" s="57">
        <v>27468179.283799998</v>
      </c>
      <c r="K214" s="58">
        <f t="shared" si="21"/>
        <v>154920758.73340002</v>
      </c>
      <c r="L214" s="100"/>
      <c r="M214" s="138"/>
      <c r="N214" s="133"/>
      <c r="O214" s="102">
        <v>9</v>
      </c>
      <c r="P214" s="57" t="s">
        <v>856</v>
      </c>
      <c r="Q214" s="57">
        <v>141657559.48199999</v>
      </c>
      <c r="R214" s="57">
        <v>-2620951.4900000002</v>
      </c>
      <c r="S214" s="57">
        <v>68528.9712</v>
      </c>
      <c r="T214" s="57">
        <v>1247592.3208000001</v>
      </c>
      <c r="U214" s="57">
        <v>12326455.370200001</v>
      </c>
      <c r="V214" s="57">
        <v>31095755.441799998</v>
      </c>
      <c r="W214" s="58">
        <f t="shared" si="22"/>
        <v>183774940.09599999</v>
      </c>
    </row>
    <row r="215" spans="1:23" ht="25" customHeight="1">
      <c r="A215" s="136"/>
      <c r="B215" s="133"/>
      <c r="C215" s="51">
        <v>13</v>
      </c>
      <c r="D215" s="57" t="s">
        <v>257</v>
      </c>
      <c r="E215" s="57">
        <v>106488274.47669999</v>
      </c>
      <c r="F215" s="57">
        <v>0</v>
      </c>
      <c r="G215" s="57">
        <v>51515.301500000001</v>
      </c>
      <c r="H215" s="57">
        <v>937852.90370000002</v>
      </c>
      <c r="I215" s="57">
        <v>9266169.5399999991</v>
      </c>
      <c r="J215" s="57">
        <v>26368262.502799999</v>
      </c>
      <c r="K215" s="58">
        <f t="shared" si="21"/>
        <v>143112074.72469997</v>
      </c>
      <c r="L215" s="100"/>
      <c r="M215" s="138"/>
      <c r="N215" s="133"/>
      <c r="O215" s="102">
        <v>10</v>
      </c>
      <c r="P215" s="57" t="s">
        <v>857</v>
      </c>
      <c r="Q215" s="57">
        <v>153715835.6956</v>
      </c>
      <c r="R215" s="57">
        <v>-2620951.4900000002</v>
      </c>
      <c r="S215" s="57">
        <v>74362.343299999993</v>
      </c>
      <c r="T215" s="57">
        <v>1353790.7677</v>
      </c>
      <c r="U215" s="57">
        <v>13375716.730699999</v>
      </c>
      <c r="V215" s="57">
        <v>34347737.840000004</v>
      </c>
      <c r="W215" s="58">
        <f t="shared" si="22"/>
        <v>200246491.88729998</v>
      </c>
    </row>
    <row r="216" spans="1:23" ht="25" customHeight="1">
      <c r="A216" s="136"/>
      <c r="B216" s="133"/>
      <c r="C216" s="51">
        <v>14</v>
      </c>
      <c r="D216" s="57" t="s">
        <v>258</v>
      </c>
      <c r="E216" s="57">
        <v>104290894.2676</v>
      </c>
      <c r="F216" s="57">
        <v>0</v>
      </c>
      <c r="G216" s="57">
        <v>50452.285900000003</v>
      </c>
      <c r="H216" s="57">
        <v>918500.35600000003</v>
      </c>
      <c r="I216" s="57">
        <v>9074962.5957999993</v>
      </c>
      <c r="J216" s="57">
        <v>25529587.357799999</v>
      </c>
      <c r="K216" s="58">
        <f t="shared" si="21"/>
        <v>139864396.86309999</v>
      </c>
      <c r="L216" s="100"/>
      <c r="M216" s="138"/>
      <c r="N216" s="133"/>
      <c r="O216" s="102">
        <v>11</v>
      </c>
      <c r="P216" s="57" t="s">
        <v>858</v>
      </c>
      <c r="Q216" s="57">
        <v>117615560.5367</v>
      </c>
      <c r="R216" s="57">
        <v>-2620951.4900000002</v>
      </c>
      <c r="S216" s="57">
        <v>56898.2932</v>
      </c>
      <c r="T216" s="57">
        <v>1035852.027</v>
      </c>
      <c r="U216" s="57">
        <v>10234419.985099999</v>
      </c>
      <c r="V216" s="57">
        <v>26616114.061999999</v>
      </c>
      <c r="W216" s="58">
        <f t="shared" si="22"/>
        <v>152937893.414</v>
      </c>
    </row>
    <row r="217" spans="1:23" ht="25" customHeight="1">
      <c r="A217" s="136"/>
      <c r="B217" s="133"/>
      <c r="C217" s="51">
        <v>15</v>
      </c>
      <c r="D217" s="57" t="s">
        <v>259</v>
      </c>
      <c r="E217" s="57">
        <v>113167649.2924</v>
      </c>
      <c r="F217" s="57">
        <v>0</v>
      </c>
      <c r="G217" s="57">
        <v>54746.549400000004</v>
      </c>
      <c r="H217" s="57">
        <v>996678.82700000005</v>
      </c>
      <c r="I217" s="57">
        <v>9847381.1314000003</v>
      </c>
      <c r="J217" s="57">
        <v>27484025.9289</v>
      </c>
      <c r="K217" s="58">
        <f t="shared" si="21"/>
        <v>151550481.72910002</v>
      </c>
      <c r="L217" s="100"/>
      <c r="M217" s="138"/>
      <c r="N217" s="133"/>
      <c r="O217" s="102">
        <v>12</v>
      </c>
      <c r="P217" s="57" t="s">
        <v>859</v>
      </c>
      <c r="Q217" s="57">
        <v>121739814.65970001</v>
      </c>
      <c r="R217" s="57">
        <v>-2620951.4900000002</v>
      </c>
      <c r="S217" s="57">
        <v>58893.463100000001</v>
      </c>
      <c r="T217" s="57">
        <v>1072174.7463</v>
      </c>
      <c r="U217" s="57">
        <v>10593295.5338</v>
      </c>
      <c r="V217" s="57">
        <v>27635999.584600002</v>
      </c>
      <c r="W217" s="58">
        <f t="shared" si="22"/>
        <v>158479226.4975</v>
      </c>
    </row>
    <row r="218" spans="1:23" ht="25" customHeight="1">
      <c r="A218" s="136"/>
      <c r="B218" s="133"/>
      <c r="C218" s="51">
        <v>16</v>
      </c>
      <c r="D218" s="57" t="s">
        <v>260</v>
      </c>
      <c r="E218" s="57">
        <v>93458664.872799993</v>
      </c>
      <c r="F218" s="57">
        <v>0</v>
      </c>
      <c r="G218" s="57">
        <v>45212.032299999999</v>
      </c>
      <c r="H218" s="57">
        <v>823099.82629999996</v>
      </c>
      <c r="I218" s="57">
        <v>8132386.7622999996</v>
      </c>
      <c r="J218" s="57">
        <v>22815763.8697</v>
      </c>
      <c r="K218" s="58">
        <f t="shared" si="21"/>
        <v>125275127.36339998</v>
      </c>
      <c r="L218" s="100"/>
      <c r="M218" s="138"/>
      <c r="N218" s="133"/>
      <c r="O218" s="102">
        <v>13</v>
      </c>
      <c r="P218" s="57" t="s">
        <v>860</v>
      </c>
      <c r="Q218" s="57">
        <v>113134805.24690001</v>
      </c>
      <c r="R218" s="57">
        <v>-2620951.4900000002</v>
      </c>
      <c r="S218" s="57">
        <v>54730.660600000003</v>
      </c>
      <c r="T218" s="57">
        <v>996389.5662</v>
      </c>
      <c r="U218" s="57">
        <v>9844523.1783000007</v>
      </c>
      <c r="V218" s="57">
        <v>26056807.290899999</v>
      </c>
      <c r="W218" s="58">
        <f t="shared" si="22"/>
        <v>147466304.45290002</v>
      </c>
    </row>
    <row r="219" spans="1:23" ht="25" customHeight="1">
      <c r="A219" s="136"/>
      <c r="B219" s="133"/>
      <c r="C219" s="51">
        <v>17</v>
      </c>
      <c r="D219" s="57" t="s">
        <v>261</v>
      </c>
      <c r="E219" s="57">
        <v>117718413.4816</v>
      </c>
      <c r="F219" s="57">
        <v>0</v>
      </c>
      <c r="G219" s="57">
        <v>56948.049899999998</v>
      </c>
      <c r="H219" s="57">
        <v>1036757.8632</v>
      </c>
      <c r="I219" s="57">
        <v>10243369.8233</v>
      </c>
      <c r="J219" s="57">
        <v>28754322.646600001</v>
      </c>
      <c r="K219" s="58">
        <f t="shared" si="21"/>
        <v>157809811.8646</v>
      </c>
      <c r="L219" s="100"/>
      <c r="M219" s="138"/>
      <c r="N219" s="133"/>
      <c r="O219" s="102">
        <v>14</v>
      </c>
      <c r="P219" s="57" t="s">
        <v>627</v>
      </c>
      <c r="Q219" s="57">
        <v>141490512.31349999</v>
      </c>
      <c r="R219" s="57">
        <v>-2620951.4900000002</v>
      </c>
      <c r="S219" s="57">
        <v>68448.159599999999</v>
      </c>
      <c r="T219" s="57">
        <v>1246121.1196999999</v>
      </c>
      <c r="U219" s="57">
        <v>12311919.616</v>
      </c>
      <c r="V219" s="57">
        <v>30912549.982999999</v>
      </c>
      <c r="W219" s="58">
        <f t="shared" si="22"/>
        <v>183408599.70179999</v>
      </c>
    </row>
    <row r="220" spans="1:23" ht="25" customHeight="1">
      <c r="A220" s="136"/>
      <c r="B220" s="133"/>
      <c r="C220" s="51">
        <v>18</v>
      </c>
      <c r="D220" s="57" t="s">
        <v>262</v>
      </c>
      <c r="E220" s="57">
        <v>123768720.1304</v>
      </c>
      <c r="F220" s="57">
        <v>0</v>
      </c>
      <c r="G220" s="57">
        <v>59874.976499999997</v>
      </c>
      <c r="H220" s="57">
        <v>1090043.5201000001</v>
      </c>
      <c r="I220" s="57">
        <v>10769842.502599999</v>
      </c>
      <c r="J220" s="57">
        <v>27128217.442899998</v>
      </c>
      <c r="K220" s="58">
        <f t="shared" si="21"/>
        <v>162816698.57249999</v>
      </c>
      <c r="L220" s="100"/>
      <c r="M220" s="138"/>
      <c r="N220" s="133"/>
      <c r="O220" s="102">
        <v>15</v>
      </c>
      <c r="P220" s="57" t="s">
        <v>628</v>
      </c>
      <c r="Q220" s="57">
        <v>93902794.197699994</v>
      </c>
      <c r="R220" s="57">
        <v>-2620951.4900000002</v>
      </c>
      <c r="S220" s="57">
        <v>45426.886500000001</v>
      </c>
      <c r="T220" s="57">
        <v>827011.31779999996</v>
      </c>
      <c r="U220" s="57">
        <v>8171033.0606000004</v>
      </c>
      <c r="V220" s="57">
        <v>22043387.892299999</v>
      </c>
      <c r="W220" s="58">
        <f t="shared" si="22"/>
        <v>122368701.86489999</v>
      </c>
    </row>
    <row r="221" spans="1:23" ht="25" customHeight="1">
      <c r="A221" s="136"/>
      <c r="B221" s="133"/>
      <c r="C221" s="51">
        <v>19</v>
      </c>
      <c r="D221" s="57" t="s">
        <v>263</v>
      </c>
      <c r="E221" s="57">
        <v>161638346.03</v>
      </c>
      <c r="F221" s="57">
        <v>0</v>
      </c>
      <c r="G221" s="57">
        <v>78194.976599999995</v>
      </c>
      <c r="H221" s="57">
        <v>1423565.1100999999</v>
      </c>
      <c r="I221" s="57">
        <v>14065100.837099999</v>
      </c>
      <c r="J221" s="57">
        <v>37255648.761500001</v>
      </c>
      <c r="K221" s="58">
        <f t="shared" si="21"/>
        <v>214460855.71529999</v>
      </c>
      <c r="L221" s="100"/>
      <c r="M221" s="138"/>
      <c r="N221" s="133"/>
      <c r="O221" s="102">
        <v>16</v>
      </c>
      <c r="P221" s="57" t="s">
        <v>629</v>
      </c>
      <c r="Q221" s="57">
        <v>155195759.57570001</v>
      </c>
      <c r="R221" s="57">
        <v>-2620951.4900000002</v>
      </c>
      <c r="S221" s="57">
        <v>75078.278699999995</v>
      </c>
      <c r="T221" s="57">
        <v>1366824.6055999999</v>
      </c>
      <c r="U221" s="57">
        <v>13504493.590399999</v>
      </c>
      <c r="V221" s="57">
        <v>33951970.7271</v>
      </c>
      <c r="W221" s="58">
        <f t="shared" si="22"/>
        <v>201473175.28750002</v>
      </c>
    </row>
    <row r="222" spans="1:23" ht="25" customHeight="1">
      <c r="A222" s="136"/>
      <c r="B222" s="133"/>
      <c r="C222" s="51">
        <v>20</v>
      </c>
      <c r="D222" s="57" t="s">
        <v>264</v>
      </c>
      <c r="E222" s="57">
        <v>128133214.59299999</v>
      </c>
      <c r="F222" s="57">
        <v>0</v>
      </c>
      <c r="G222" s="57">
        <v>61986.366300000002</v>
      </c>
      <c r="H222" s="57">
        <v>1128482.0601999999</v>
      </c>
      <c r="I222" s="57">
        <v>11149622.772700001</v>
      </c>
      <c r="J222" s="57">
        <v>31130635.3935</v>
      </c>
      <c r="K222" s="58">
        <f t="shared" si="21"/>
        <v>171603941.1857</v>
      </c>
      <c r="L222" s="100"/>
      <c r="M222" s="138"/>
      <c r="N222" s="133"/>
      <c r="O222" s="102">
        <v>17</v>
      </c>
      <c r="P222" s="57" t="s">
        <v>630</v>
      </c>
      <c r="Q222" s="57">
        <v>125045678.78049999</v>
      </c>
      <c r="R222" s="57">
        <v>-2620951.4900000002</v>
      </c>
      <c r="S222" s="57">
        <v>60492.724499999997</v>
      </c>
      <c r="T222" s="57">
        <v>1101289.8229</v>
      </c>
      <c r="U222" s="57">
        <v>10880958.1667</v>
      </c>
      <c r="V222" s="57">
        <v>26041701.675900001</v>
      </c>
      <c r="W222" s="58">
        <f t="shared" si="22"/>
        <v>160509169.6805</v>
      </c>
    </row>
    <row r="223" spans="1:23" ht="25" customHeight="1">
      <c r="A223" s="136"/>
      <c r="B223" s="133"/>
      <c r="C223" s="51">
        <v>21</v>
      </c>
      <c r="D223" s="57" t="s">
        <v>265</v>
      </c>
      <c r="E223" s="57">
        <v>101621017.9516</v>
      </c>
      <c r="F223" s="57">
        <v>0</v>
      </c>
      <c r="G223" s="57">
        <v>49160.693099999997</v>
      </c>
      <c r="H223" s="57">
        <v>894986.4878</v>
      </c>
      <c r="I223" s="57">
        <v>8842640.9931000005</v>
      </c>
      <c r="J223" s="57">
        <v>25818817.133200001</v>
      </c>
      <c r="K223" s="58">
        <f t="shared" si="21"/>
        <v>137226623.2588</v>
      </c>
      <c r="L223" s="100"/>
      <c r="M223" s="139"/>
      <c r="N223" s="134"/>
      <c r="O223" s="102">
        <v>18</v>
      </c>
      <c r="P223" s="57" t="s">
        <v>631</v>
      </c>
      <c r="Q223" s="57">
        <v>146711711.28259999</v>
      </c>
      <c r="R223" s="57">
        <v>-2620951.4900000002</v>
      </c>
      <c r="S223" s="57">
        <v>70973.993000000002</v>
      </c>
      <c r="T223" s="57">
        <v>1292104.7422</v>
      </c>
      <c r="U223" s="57">
        <v>12766246.771600001</v>
      </c>
      <c r="V223" s="57">
        <v>30259018.375700001</v>
      </c>
      <c r="W223" s="58">
        <f t="shared" si="22"/>
        <v>188479103.67509997</v>
      </c>
    </row>
    <row r="224" spans="1:23" ht="25" customHeight="1">
      <c r="A224" s="136"/>
      <c r="B224" s="133"/>
      <c r="C224" s="51">
        <v>22</v>
      </c>
      <c r="D224" s="57" t="s">
        <v>266</v>
      </c>
      <c r="E224" s="57">
        <v>119403342.9833</v>
      </c>
      <c r="F224" s="57">
        <v>0</v>
      </c>
      <c r="G224" s="57">
        <v>57763.159800000001</v>
      </c>
      <c r="H224" s="57">
        <v>1051597.2061999999</v>
      </c>
      <c r="I224" s="57">
        <v>10389985.424900001</v>
      </c>
      <c r="J224" s="57">
        <v>29870656.095899999</v>
      </c>
      <c r="K224" s="58">
        <f t="shared" si="21"/>
        <v>160773344.87009999</v>
      </c>
      <c r="L224" s="100"/>
      <c r="M224" s="101"/>
      <c r="N224" s="119" t="s">
        <v>838</v>
      </c>
      <c r="O224" s="120"/>
      <c r="P224" s="121"/>
      <c r="Q224" s="103">
        <f>SUM(Q206:Q223)</f>
        <v>2326890503.1676002</v>
      </c>
      <c r="R224" s="103">
        <f t="shared" ref="R224:V224" si="25">SUM(R206:R223)</f>
        <v>-47177126.820000023</v>
      </c>
      <c r="S224" s="103">
        <f t="shared" si="25"/>
        <v>1125668.2155000002</v>
      </c>
      <c r="T224" s="103">
        <f>SUM(T206:T223)</f>
        <v>20493157.821800001</v>
      </c>
      <c r="U224" s="103">
        <f t="shared" si="25"/>
        <v>202476394.79030004</v>
      </c>
      <c r="V224" s="103">
        <f t="shared" si="25"/>
        <v>516222504.89099997</v>
      </c>
      <c r="W224" s="58">
        <f t="shared" si="22"/>
        <v>3020031102.0661998</v>
      </c>
    </row>
    <row r="225" spans="1:23" ht="25" customHeight="1">
      <c r="A225" s="136"/>
      <c r="B225" s="133"/>
      <c r="C225" s="51">
        <v>23</v>
      </c>
      <c r="D225" s="57" t="s">
        <v>267</v>
      </c>
      <c r="E225" s="57">
        <v>148384022.29550001</v>
      </c>
      <c r="F225" s="57">
        <v>0</v>
      </c>
      <c r="G225" s="57">
        <v>71782.998500000002</v>
      </c>
      <c r="H225" s="57">
        <v>1306832.9528000001</v>
      </c>
      <c r="I225" s="57">
        <v>12911764.364499999</v>
      </c>
      <c r="J225" s="57">
        <v>36251780.891000003</v>
      </c>
      <c r="K225" s="58">
        <f t="shared" si="21"/>
        <v>198926183.50229999</v>
      </c>
      <c r="L225" s="100"/>
      <c r="M225" s="137">
        <v>29</v>
      </c>
      <c r="N225" s="132" t="s">
        <v>51</v>
      </c>
      <c r="O225" s="102">
        <v>1</v>
      </c>
      <c r="P225" s="57" t="s">
        <v>632</v>
      </c>
      <c r="Q225" s="57">
        <v>91687956.8917</v>
      </c>
      <c r="R225" s="57">
        <v>-2734288.18</v>
      </c>
      <c r="S225" s="57">
        <v>44355.4257</v>
      </c>
      <c r="T225" s="57">
        <v>807505.02370000002</v>
      </c>
      <c r="U225" s="57">
        <v>7978307.0719999997</v>
      </c>
      <c r="V225" s="57">
        <v>21906117.725699998</v>
      </c>
      <c r="W225" s="58">
        <f t="shared" si="22"/>
        <v>119689953.95879999</v>
      </c>
    </row>
    <row r="226" spans="1:23" ht="25" customHeight="1">
      <c r="A226" s="136"/>
      <c r="B226" s="133"/>
      <c r="C226" s="51">
        <v>24</v>
      </c>
      <c r="D226" s="57" t="s">
        <v>268</v>
      </c>
      <c r="E226" s="57">
        <v>122111354.96269999</v>
      </c>
      <c r="F226" s="57">
        <v>0</v>
      </c>
      <c r="G226" s="57">
        <v>59073.201300000001</v>
      </c>
      <c r="H226" s="57">
        <v>1075446.939</v>
      </c>
      <c r="I226" s="57">
        <v>10625625.4354</v>
      </c>
      <c r="J226" s="57">
        <v>26782726.376899999</v>
      </c>
      <c r="K226" s="58">
        <f t="shared" si="21"/>
        <v>160654226.91529998</v>
      </c>
      <c r="L226" s="100"/>
      <c r="M226" s="138"/>
      <c r="N226" s="133"/>
      <c r="O226" s="102">
        <v>2</v>
      </c>
      <c r="P226" s="57" t="s">
        <v>633</v>
      </c>
      <c r="Q226" s="57">
        <v>91945154.299799994</v>
      </c>
      <c r="R226" s="57">
        <v>-2734288.18</v>
      </c>
      <c r="S226" s="57">
        <v>44479.8488</v>
      </c>
      <c r="T226" s="57">
        <v>809770.18709999998</v>
      </c>
      <c r="U226" s="57">
        <v>8000687.3273999998</v>
      </c>
      <c r="V226" s="57">
        <v>21475522.194800001</v>
      </c>
      <c r="W226" s="58">
        <f t="shared" si="22"/>
        <v>119541325.67789999</v>
      </c>
    </row>
    <row r="227" spans="1:23" ht="25" customHeight="1">
      <c r="A227" s="136"/>
      <c r="B227" s="134"/>
      <c r="C227" s="51">
        <v>25</v>
      </c>
      <c r="D227" s="57" t="s">
        <v>269</v>
      </c>
      <c r="E227" s="57">
        <v>117268727.9797</v>
      </c>
      <c r="F227" s="57">
        <v>0</v>
      </c>
      <c r="G227" s="57">
        <v>56730.507799999999</v>
      </c>
      <c r="H227" s="57">
        <v>1032797.4379</v>
      </c>
      <c r="I227" s="57">
        <v>10204240.0494</v>
      </c>
      <c r="J227" s="57">
        <v>25607395.525600001</v>
      </c>
      <c r="K227" s="58">
        <f t="shared" si="21"/>
        <v>154169891.50040001</v>
      </c>
      <c r="L227" s="100"/>
      <c r="M227" s="138"/>
      <c r="N227" s="133"/>
      <c r="O227" s="102">
        <v>3</v>
      </c>
      <c r="P227" s="57" t="s">
        <v>861</v>
      </c>
      <c r="Q227" s="57">
        <v>114548217.86499999</v>
      </c>
      <c r="R227" s="57">
        <v>-2734288.18</v>
      </c>
      <c r="S227" s="57">
        <v>55414.420100000003</v>
      </c>
      <c r="T227" s="57">
        <v>1008837.6328</v>
      </c>
      <c r="U227" s="57">
        <v>9967512.5028000008</v>
      </c>
      <c r="V227" s="57">
        <v>26135404.912900001</v>
      </c>
      <c r="W227" s="58">
        <f t="shared" si="22"/>
        <v>148981099.15359998</v>
      </c>
    </row>
    <row r="228" spans="1:23" ht="25" customHeight="1">
      <c r="A228" s="51"/>
      <c r="B228" s="119" t="s">
        <v>820</v>
      </c>
      <c r="C228" s="120"/>
      <c r="D228" s="121"/>
      <c r="E228" s="103">
        <f>SUM(E203:E227)</f>
        <v>3003048793.6988001</v>
      </c>
      <c r="F228" s="103">
        <f t="shared" ref="F228:J228" si="26">SUM(F203:F227)</f>
        <v>0</v>
      </c>
      <c r="G228" s="103">
        <f t="shared" si="26"/>
        <v>1452769.9400000002</v>
      </c>
      <c r="H228" s="103">
        <f t="shared" si="26"/>
        <v>26448151.639199998</v>
      </c>
      <c r="I228" s="103">
        <f t="shared" si="26"/>
        <v>261312894.74090004</v>
      </c>
      <c r="J228" s="103">
        <f t="shared" si="26"/>
        <v>707525491.7809</v>
      </c>
      <c r="K228" s="58">
        <f t="shared" si="21"/>
        <v>3999788101.7998004</v>
      </c>
      <c r="L228" s="100"/>
      <c r="M228" s="138"/>
      <c r="N228" s="133"/>
      <c r="O228" s="102">
        <v>4</v>
      </c>
      <c r="P228" s="57" t="s">
        <v>862</v>
      </c>
      <c r="Q228" s="57">
        <v>101258092.7077</v>
      </c>
      <c r="R228" s="57">
        <v>-2734288.18</v>
      </c>
      <c r="S228" s="57">
        <v>48985.122600000002</v>
      </c>
      <c r="T228" s="57">
        <v>891790.16879999998</v>
      </c>
      <c r="U228" s="57">
        <v>8811060.7382999994</v>
      </c>
      <c r="V228" s="57">
        <v>21886109.9111</v>
      </c>
      <c r="W228" s="58">
        <f t="shared" si="22"/>
        <v>130161750.46849999</v>
      </c>
    </row>
    <row r="229" spans="1:23" ht="25" customHeight="1">
      <c r="A229" s="136">
        <v>11</v>
      </c>
      <c r="B229" s="132" t="s">
        <v>33</v>
      </c>
      <c r="C229" s="51">
        <v>1</v>
      </c>
      <c r="D229" s="57" t="s">
        <v>270</v>
      </c>
      <c r="E229" s="57">
        <v>133166494.324</v>
      </c>
      <c r="F229" s="57">
        <v>-3697944.2132000001</v>
      </c>
      <c r="G229" s="57">
        <v>64421.2909</v>
      </c>
      <c r="H229" s="57">
        <v>1172810.6591</v>
      </c>
      <c r="I229" s="57">
        <v>11587597.972899999</v>
      </c>
      <c r="J229" s="57">
        <v>26743828.397100002</v>
      </c>
      <c r="K229" s="58">
        <f t="shared" si="21"/>
        <v>169037208.43079999</v>
      </c>
      <c r="L229" s="100"/>
      <c r="M229" s="138"/>
      <c r="N229" s="133"/>
      <c r="O229" s="102">
        <v>5</v>
      </c>
      <c r="P229" s="57" t="s">
        <v>863</v>
      </c>
      <c r="Q229" s="57">
        <v>95821926.880999997</v>
      </c>
      <c r="R229" s="57">
        <v>-2734288.18</v>
      </c>
      <c r="S229" s="57">
        <v>46355.295700000002</v>
      </c>
      <c r="T229" s="57">
        <v>843913.31160000002</v>
      </c>
      <c r="U229" s="57">
        <v>8338028.0552000003</v>
      </c>
      <c r="V229" s="57">
        <v>21597051.1426</v>
      </c>
      <c r="W229" s="58">
        <f t="shared" si="22"/>
        <v>123912986.50609998</v>
      </c>
    </row>
    <row r="230" spans="1:23" ht="25" customHeight="1">
      <c r="A230" s="136"/>
      <c r="B230" s="133"/>
      <c r="C230" s="51">
        <v>2</v>
      </c>
      <c r="D230" s="57" t="s">
        <v>271</v>
      </c>
      <c r="E230" s="57">
        <v>125043128.925</v>
      </c>
      <c r="F230" s="57">
        <v>-3616710.5592999998</v>
      </c>
      <c r="G230" s="57">
        <v>60491.490899999997</v>
      </c>
      <c r="H230" s="57">
        <v>1101267.3661</v>
      </c>
      <c r="I230" s="57">
        <v>10880736.288899999</v>
      </c>
      <c r="J230" s="57">
        <v>27022455.740899999</v>
      </c>
      <c r="K230" s="58">
        <f t="shared" si="21"/>
        <v>160491369.2525</v>
      </c>
      <c r="L230" s="100"/>
      <c r="M230" s="138"/>
      <c r="N230" s="133"/>
      <c r="O230" s="102">
        <v>6</v>
      </c>
      <c r="P230" s="57" t="s">
        <v>634</v>
      </c>
      <c r="Q230" s="57">
        <v>109136468.22</v>
      </c>
      <c r="R230" s="57">
        <v>-2734288.18</v>
      </c>
      <c r="S230" s="57">
        <v>52796.404999999999</v>
      </c>
      <c r="T230" s="57">
        <v>961175.81140000001</v>
      </c>
      <c r="U230" s="57">
        <v>9496604.4148999993</v>
      </c>
      <c r="V230" s="57">
        <v>25506441.305799998</v>
      </c>
      <c r="W230" s="58">
        <f t="shared" si="22"/>
        <v>142419197.97709998</v>
      </c>
    </row>
    <row r="231" spans="1:23" ht="25" customHeight="1">
      <c r="A231" s="136"/>
      <c r="B231" s="133"/>
      <c r="C231" s="51">
        <v>3</v>
      </c>
      <c r="D231" s="57" t="s">
        <v>848</v>
      </c>
      <c r="E231" s="57">
        <v>126119576.87620001</v>
      </c>
      <c r="F231" s="57">
        <v>-3627475.0388000002</v>
      </c>
      <c r="G231" s="57">
        <v>61012.238799999999</v>
      </c>
      <c r="H231" s="57">
        <v>1110747.7511</v>
      </c>
      <c r="I231" s="57">
        <v>10974404.340700001</v>
      </c>
      <c r="J231" s="57">
        <v>27048733.810800001</v>
      </c>
      <c r="K231" s="58">
        <f t="shared" si="21"/>
        <v>161686999.9788</v>
      </c>
      <c r="L231" s="100"/>
      <c r="M231" s="138"/>
      <c r="N231" s="133"/>
      <c r="O231" s="102">
        <v>7</v>
      </c>
      <c r="P231" s="57" t="s">
        <v>635</v>
      </c>
      <c r="Q231" s="57">
        <v>91472575.483600006</v>
      </c>
      <c r="R231" s="57">
        <v>-2734288.18</v>
      </c>
      <c r="S231" s="57">
        <v>44251.231699999997</v>
      </c>
      <c r="T231" s="57">
        <v>805608.13809999998</v>
      </c>
      <c r="U231" s="57">
        <v>7959565.4720000001</v>
      </c>
      <c r="V231" s="57">
        <v>22341273.442200001</v>
      </c>
      <c r="W231" s="58">
        <f t="shared" si="22"/>
        <v>119888985.58760001</v>
      </c>
    </row>
    <row r="232" spans="1:23" ht="25" customHeight="1">
      <c r="A232" s="136"/>
      <c r="B232" s="133"/>
      <c r="C232" s="51">
        <v>4</v>
      </c>
      <c r="D232" s="57" t="s">
        <v>33</v>
      </c>
      <c r="E232" s="57">
        <v>121614513.33419999</v>
      </c>
      <c r="F232" s="57">
        <v>-3582424.4032999999</v>
      </c>
      <c r="G232" s="57">
        <v>58832.846700000002</v>
      </c>
      <c r="H232" s="57">
        <v>1071071.2050000001</v>
      </c>
      <c r="I232" s="57">
        <v>10582392.3303</v>
      </c>
      <c r="J232" s="57">
        <v>25325268.643199999</v>
      </c>
      <c r="K232" s="58">
        <f t="shared" si="21"/>
        <v>155069653.95609999</v>
      </c>
      <c r="L232" s="100"/>
      <c r="M232" s="138"/>
      <c r="N232" s="133"/>
      <c r="O232" s="102">
        <v>8</v>
      </c>
      <c r="P232" s="57" t="s">
        <v>636</v>
      </c>
      <c r="Q232" s="57">
        <v>94998965.663200006</v>
      </c>
      <c r="R232" s="57">
        <v>-2734288.18</v>
      </c>
      <c r="S232" s="57">
        <v>45957.175900000002</v>
      </c>
      <c r="T232" s="57">
        <v>836665.40969999996</v>
      </c>
      <c r="U232" s="57">
        <v>8266417.3711999999</v>
      </c>
      <c r="V232" s="57">
        <v>21896883.3497</v>
      </c>
      <c r="W232" s="58">
        <f t="shared" si="22"/>
        <v>123310600.7897</v>
      </c>
    </row>
    <row r="233" spans="1:23" ht="25" customHeight="1">
      <c r="A233" s="136"/>
      <c r="B233" s="133"/>
      <c r="C233" s="51">
        <v>5</v>
      </c>
      <c r="D233" s="57" t="s">
        <v>272</v>
      </c>
      <c r="E233" s="57">
        <v>121219867.5438</v>
      </c>
      <c r="F233" s="57">
        <v>-3578477.9454000001</v>
      </c>
      <c r="G233" s="57">
        <v>58641.930800000002</v>
      </c>
      <c r="H233" s="57">
        <v>1067595.52</v>
      </c>
      <c r="I233" s="57">
        <v>10548051.8846</v>
      </c>
      <c r="J233" s="57">
        <v>26395886.2313</v>
      </c>
      <c r="K233" s="58">
        <f t="shared" si="21"/>
        <v>155711565.16510001</v>
      </c>
      <c r="L233" s="100"/>
      <c r="M233" s="138"/>
      <c r="N233" s="133"/>
      <c r="O233" s="102">
        <v>9</v>
      </c>
      <c r="P233" s="57" t="s">
        <v>637</v>
      </c>
      <c r="Q233" s="57">
        <v>93436196.447099999</v>
      </c>
      <c r="R233" s="57">
        <v>-2734288.18</v>
      </c>
      <c r="S233" s="57">
        <v>45201.162799999998</v>
      </c>
      <c r="T233" s="57">
        <v>822901.94469999999</v>
      </c>
      <c r="U233" s="57">
        <v>8130431.6528000003</v>
      </c>
      <c r="V233" s="57">
        <v>21805679.636500001</v>
      </c>
      <c r="W233" s="58">
        <f t="shared" si="22"/>
        <v>121506122.66389999</v>
      </c>
    </row>
    <row r="234" spans="1:23" ht="25" customHeight="1">
      <c r="A234" s="136"/>
      <c r="B234" s="133"/>
      <c r="C234" s="51">
        <v>6</v>
      </c>
      <c r="D234" s="57" t="s">
        <v>273</v>
      </c>
      <c r="E234" s="57">
        <v>125994957.6344</v>
      </c>
      <c r="F234" s="57">
        <v>-3626228.8462999999</v>
      </c>
      <c r="G234" s="57">
        <v>60951.952400000002</v>
      </c>
      <c r="H234" s="57">
        <v>1109650.2169000001</v>
      </c>
      <c r="I234" s="57">
        <v>10963560.4893</v>
      </c>
      <c r="J234" s="57">
        <v>25688259.421700001</v>
      </c>
      <c r="K234" s="58">
        <f t="shared" si="21"/>
        <v>160191150.86840001</v>
      </c>
      <c r="L234" s="100"/>
      <c r="M234" s="138"/>
      <c r="N234" s="133"/>
      <c r="O234" s="102">
        <v>10</v>
      </c>
      <c r="P234" s="57" t="s">
        <v>638</v>
      </c>
      <c r="Q234" s="57">
        <v>106068546.6419</v>
      </c>
      <c r="R234" s="57">
        <v>-2734288.18</v>
      </c>
      <c r="S234" s="57">
        <v>51312.251900000003</v>
      </c>
      <c r="T234" s="57">
        <v>934156.3186</v>
      </c>
      <c r="U234" s="57">
        <v>9229646.5585999992</v>
      </c>
      <c r="V234" s="57">
        <v>25123556.717399999</v>
      </c>
      <c r="W234" s="58">
        <f t="shared" si="22"/>
        <v>138672930.30839998</v>
      </c>
    </row>
    <row r="235" spans="1:23" ht="25" customHeight="1">
      <c r="A235" s="136"/>
      <c r="B235" s="133"/>
      <c r="C235" s="51">
        <v>7</v>
      </c>
      <c r="D235" s="57" t="s">
        <v>274</v>
      </c>
      <c r="E235" s="57">
        <v>147215509.72600001</v>
      </c>
      <c r="F235" s="57">
        <v>-3838434.3673</v>
      </c>
      <c r="G235" s="57">
        <v>71217.713000000003</v>
      </c>
      <c r="H235" s="57">
        <v>1296541.7455</v>
      </c>
      <c r="I235" s="57">
        <v>12810085.23</v>
      </c>
      <c r="J235" s="57">
        <v>30328191.327500001</v>
      </c>
      <c r="K235" s="58">
        <f t="shared" si="21"/>
        <v>187883111.37470001</v>
      </c>
      <c r="L235" s="100"/>
      <c r="M235" s="138"/>
      <c r="N235" s="133"/>
      <c r="O235" s="102">
        <v>11</v>
      </c>
      <c r="P235" s="57" t="s">
        <v>639</v>
      </c>
      <c r="Q235" s="57">
        <v>112308624.64820001</v>
      </c>
      <c r="R235" s="57">
        <v>-2734288.18</v>
      </c>
      <c r="S235" s="57">
        <v>54330.9833</v>
      </c>
      <c r="T235" s="57">
        <v>989113.31090000004</v>
      </c>
      <c r="U235" s="57">
        <v>9772632.3571000006</v>
      </c>
      <c r="V235" s="57">
        <v>27096578.045200001</v>
      </c>
      <c r="W235" s="58">
        <f t="shared" si="22"/>
        <v>147486991.1647</v>
      </c>
    </row>
    <row r="236" spans="1:23" ht="25" customHeight="1">
      <c r="A236" s="136"/>
      <c r="B236" s="133"/>
      <c r="C236" s="51">
        <v>8</v>
      </c>
      <c r="D236" s="57" t="s">
        <v>275</v>
      </c>
      <c r="E236" s="57">
        <v>130399576.30500001</v>
      </c>
      <c r="F236" s="57">
        <v>-3670275.0329999998</v>
      </c>
      <c r="G236" s="57">
        <v>63082.752800000002</v>
      </c>
      <c r="H236" s="57">
        <v>1148442.1348999999</v>
      </c>
      <c r="I236" s="57">
        <v>11346832.202199999</v>
      </c>
      <c r="J236" s="57">
        <v>26705351.830600001</v>
      </c>
      <c r="K236" s="58">
        <f t="shared" si="21"/>
        <v>165993010.19250003</v>
      </c>
      <c r="L236" s="100"/>
      <c r="M236" s="138"/>
      <c r="N236" s="133"/>
      <c r="O236" s="102">
        <v>12</v>
      </c>
      <c r="P236" s="57" t="s">
        <v>640</v>
      </c>
      <c r="Q236" s="57">
        <v>129802888.8943</v>
      </c>
      <c r="R236" s="57">
        <v>-2734288.18</v>
      </c>
      <c r="S236" s="57">
        <v>62794.096299999997</v>
      </c>
      <c r="T236" s="57">
        <v>1143187.0490999999</v>
      </c>
      <c r="U236" s="57">
        <v>11294910.9298</v>
      </c>
      <c r="V236" s="57">
        <v>28284107.393100001</v>
      </c>
      <c r="W236" s="58">
        <f t="shared" si="22"/>
        <v>167853600.18259999</v>
      </c>
    </row>
    <row r="237" spans="1:23" ht="25" customHeight="1">
      <c r="A237" s="136"/>
      <c r="B237" s="133"/>
      <c r="C237" s="51">
        <v>9</v>
      </c>
      <c r="D237" s="57" t="s">
        <v>276</v>
      </c>
      <c r="E237" s="57">
        <v>117980375.11139999</v>
      </c>
      <c r="F237" s="57">
        <v>-3546083.0211</v>
      </c>
      <c r="G237" s="57">
        <v>57074.777699999999</v>
      </c>
      <c r="H237" s="57">
        <v>1039064.9855</v>
      </c>
      <c r="I237" s="57">
        <v>10266164.6416</v>
      </c>
      <c r="J237" s="57">
        <v>24987928.9091</v>
      </c>
      <c r="K237" s="58">
        <f t="shared" si="21"/>
        <v>150784525.40419999</v>
      </c>
      <c r="L237" s="100"/>
      <c r="M237" s="138"/>
      <c r="N237" s="133"/>
      <c r="O237" s="102">
        <v>13</v>
      </c>
      <c r="P237" s="57" t="s">
        <v>641</v>
      </c>
      <c r="Q237" s="57">
        <v>120995015.3964</v>
      </c>
      <c r="R237" s="57">
        <v>-2734288.18</v>
      </c>
      <c r="S237" s="57">
        <v>58533.155200000001</v>
      </c>
      <c r="T237" s="57">
        <v>1065615.2246000001</v>
      </c>
      <c r="U237" s="57">
        <v>10528486.18</v>
      </c>
      <c r="V237" s="57">
        <v>26323626.576000001</v>
      </c>
      <c r="W237" s="58">
        <f t="shared" si="22"/>
        <v>156236988.3522</v>
      </c>
    </row>
    <row r="238" spans="1:23" ht="25" customHeight="1">
      <c r="A238" s="136"/>
      <c r="B238" s="133"/>
      <c r="C238" s="51">
        <v>10</v>
      </c>
      <c r="D238" s="57" t="s">
        <v>277</v>
      </c>
      <c r="E238" s="57">
        <v>163874230.65830001</v>
      </c>
      <c r="F238" s="57">
        <v>-4005021.5765999998</v>
      </c>
      <c r="G238" s="57">
        <v>79276.619399999996</v>
      </c>
      <c r="H238" s="57">
        <v>1443256.77</v>
      </c>
      <c r="I238" s="57">
        <v>14259658.276799999</v>
      </c>
      <c r="J238" s="57">
        <v>31437912.507599998</v>
      </c>
      <c r="K238" s="58">
        <f t="shared" si="21"/>
        <v>207089313.25550005</v>
      </c>
      <c r="L238" s="100"/>
      <c r="M238" s="138"/>
      <c r="N238" s="133"/>
      <c r="O238" s="102">
        <v>14</v>
      </c>
      <c r="P238" s="57" t="s">
        <v>642</v>
      </c>
      <c r="Q238" s="57">
        <v>105470179.58140001</v>
      </c>
      <c r="R238" s="57">
        <v>-2734288.18</v>
      </c>
      <c r="S238" s="57">
        <v>51022.782800000001</v>
      </c>
      <c r="T238" s="57">
        <v>928886.44</v>
      </c>
      <c r="U238" s="57">
        <v>9177579.1298999991</v>
      </c>
      <c r="V238" s="57">
        <v>25277291.976500001</v>
      </c>
      <c r="W238" s="58">
        <f t="shared" si="22"/>
        <v>138170671.7306</v>
      </c>
    </row>
    <row r="239" spans="1:23" ht="25" customHeight="1">
      <c r="A239" s="136"/>
      <c r="B239" s="133"/>
      <c r="C239" s="51">
        <v>11</v>
      </c>
      <c r="D239" s="57" t="s">
        <v>278</v>
      </c>
      <c r="E239" s="57">
        <v>127131181.081</v>
      </c>
      <c r="F239" s="57">
        <v>-3637591.0808000001</v>
      </c>
      <c r="G239" s="57">
        <v>61501.6175</v>
      </c>
      <c r="H239" s="57">
        <v>1119657.0506</v>
      </c>
      <c r="I239" s="57">
        <v>11062429.957800001</v>
      </c>
      <c r="J239" s="57">
        <v>26567292.209800001</v>
      </c>
      <c r="K239" s="58">
        <f t="shared" si="21"/>
        <v>162304470.83590001</v>
      </c>
      <c r="L239" s="100"/>
      <c r="M239" s="138"/>
      <c r="N239" s="133"/>
      <c r="O239" s="102">
        <v>15</v>
      </c>
      <c r="P239" s="57" t="s">
        <v>643</v>
      </c>
      <c r="Q239" s="57">
        <v>82880708.953999996</v>
      </c>
      <c r="R239" s="57">
        <v>-2734288.18</v>
      </c>
      <c r="S239" s="57">
        <v>40094.787300000004</v>
      </c>
      <c r="T239" s="57">
        <v>729938.70860000001</v>
      </c>
      <c r="U239" s="57">
        <v>7211936.7559000002</v>
      </c>
      <c r="V239" s="57">
        <v>19675103.894299999</v>
      </c>
      <c r="W239" s="58">
        <f t="shared" si="22"/>
        <v>107803494.92009999</v>
      </c>
    </row>
    <row r="240" spans="1:23" ht="25" customHeight="1">
      <c r="A240" s="136"/>
      <c r="B240" s="133"/>
      <c r="C240" s="51">
        <v>12</v>
      </c>
      <c r="D240" s="57" t="s">
        <v>279</v>
      </c>
      <c r="E240" s="57">
        <v>140279492.71000001</v>
      </c>
      <c r="F240" s="57">
        <v>-3769074.1971</v>
      </c>
      <c r="G240" s="57">
        <v>67862.310700000002</v>
      </c>
      <c r="H240" s="57">
        <v>1235455.5486999999</v>
      </c>
      <c r="I240" s="57">
        <v>12206541.6951</v>
      </c>
      <c r="J240" s="57">
        <v>29286929.934599999</v>
      </c>
      <c r="K240" s="58">
        <f t="shared" si="21"/>
        <v>179307208.002</v>
      </c>
      <c r="L240" s="100"/>
      <c r="M240" s="138"/>
      <c r="N240" s="133"/>
      <c r="O240" s="102">
        <v>16</v>
      </c>
      <c r="P240" s="57" t="s">
        <v>538</v>
      </c>
      <c r="Q240" s="57">
        <v>106799637.4888</v>
      </c>
      <c r="R240" s="57">
        <v>-2734288.18</v>
      </c>
      <c r="S240" s="57">
        <v>51665.928099999997</v>
      </c>
      <c r="T240" s="57">
        <v>940595.10900000005</v>
      </c>
      <c r="U240" s="57">
        <v>9293263.0625</v>
      </c>
      <c r="V240" s="57">
        <v>23077572.419199999</v>
      </c>
      <c r="W240" s="58">
        <f t="shared" si="22"/>
        <v>137428445.8276</v>
      </c>
    </row>
    <row r="241" spans="1:23" ht="25" customHeight="1">
      <c r="A241" s="136"/>
      <c r="B241" s="134"/>
      <c r="C241" s="51">
        <v>13</v>
      </c>
      <c r="D241" s="57" t="s">
        <v>280</v>
      </c>
      <c r="E241" s="57">
        <v>153640851.336</v>
      </c>
      <c r="F241" s="57">
        <v>-3902687.7834000001</v>
      </c>
      <c r="G241" s="57">
        <v>74326.068499999994</v>
      </c>
      <c r="H241" s="57">
        <v>1353130.3729000001</v>
      </c>
      <c r="I241" s="57">
        <v>13369191.901699999</v>
      </c>
      <c r="J241" s="57">
        <v>31595010.9036</v>
      </c>
      <c r="K241" s="58">
        <f t="shared" si="21"/>
        <v>196129822.79930001</v>
      </c>
      <c r="L241" s="100"/>
      <c r="M241" s="138"/>
      <c r="N241" s="133"/>
      <c r="O241" s="102">
        <v>17</v>
      </c>
      <c r="P241" s="57" t="s">
        <v>644</v>
      </c>
      <c r="Q241" s="57">
        <v>94158482.636000007</v>
      </c>
      <c r="R241" s="57">
        <v>-2734288.18</v>
      </c>
      <c r="S241" s="57">
        <v>45550.579599999997</v>
      </c>
      <c r="T241" s="57">
        <v>829263.19149999996</v>
      </c>
      <c r="U241" s="57">
        <v>8193282.0118000004</v>
      </c>
      <c r="V241" s="57">
        <v>21099648.891899999</v>
      </c>
      <c r="W241" s="58">
        <f t="shared" si="22"/>
        <v>121591939.13080001</v>
      </c>
    </row>
    <row r="242" spans="1:23" ht="25" customHeight="1">
      <c r="A242" s="51"/>
      <c r="B242" s="119" t="s">
        <v>821</v>
      </c>
      <c r="C242" s="120"/>
      <c r="D242" s="121"/>
      <c r="E242" s="103">
        <f>SUM(E229:E241)</f>
        <v>1733679755.5653</v>
      </c>
      <c r="F242" s="103">
        <f t="shared" ref="F242:J242" si="27">SUM(F229:F241)</f>
        <v>-48098428.065599993</v>
      </c>
      <c r="G242" s="103">
        <f t="shared" si="27"/>
        <v>838693.61010000017</v>
      </c>
      <c r="H242" s="103">
        <f t="shared" si="27"/>
        <v>15268691.326299999</v>
      </c>
      <c r="I242" s="103">
        <f t="shared" si="27"/>
        <v>150857647.2119</v>
      </c>
      <c r="J242" s="103">
        <f t="shared" si="27"/>
        <v>359133049.86779994</v>
      </c>
      <c r="K242" s="58">
        <f t="shared" si="21"/>
        <v>2211679409.5158</v>
      </c>
      <c r="L242" s="100"/>
      <c r="M242" s="138"/>
      <c r="N242" s="133"/>
      <c r="O242" s="102">
        <v>18</v>
      </c>
      <c r="P242" s="57" t="s">
        <v>864</v>
      </c>
      <c r="Q242" s="57">
        <v>98161237.515200004</v>
      </c>
      <c r="R242" s="57">
        <v>-2734288.18</v>
      </c>
      <c r="S242" s="57">
        <v>47486.972399999999</v>
      </c>
      <c r="T242" s="57">
        <v>864515.85479999997</v>
      </c>
      <c r="U242" s="57">
        <v>8541585.1984000001</v>
      </c>
      <c r="V242" s="57">
        <v>23638361.250599999</v>
      </c>
      <c r="W242" s="58">
        <f t="shared" si="22"/>
        <v>128518898.61139999</v>
      </c>
    </row>
    <row r="243" spans="1:23" ht="25" customHeight="1">
      <c r="A243" s="132" t="s">
        <v>34</v>
      </c>
      <c r="B243" s="132" t="s">
        <v>34</v>
      </c>
      <c r="C243" s="51">
        <v>1</v>
      </c>
      <c r="D243" s="57" t="s">
        <v>281</v>
      </c>
      <c r="E243" s="57">
        <v>159511856.36210001</v>
      </c>
      <c r="F243" s="57">
        <v>0</v>
      </c>
      <c r="G243" s="57">
        <v>77166.255300000004</v>
      </c>
      <c r="H243" s="57">
        <v>1404836.9025000001</v>
      </c>
      <c r="I243" s="57">
        <v>13880062.4948</v>
      </c>
      <c r="J243" s="57">
        <v>32941385.080200002</v>
      </c>
      <c r="K243" s="58">
        <f t="shared" si="21"/>
        <v>207815307.09490001</v>
      </c>
      <c r="L243" s="100"/>
      <c r="M243" s="138"/>
      <c r="N243" s="133"/>
      <c r="O243" s="102">
        <v>19</v>
      </c>
      <c r="P243" s="57" t="s">
        <v>645</v>
      </c>
      <c r="Q243" s="57">
        <v>104020912.7561</v>
      </c>
      <c r="R243" s="57">
        <v>-2734288.18</v>
      </c>
      <c r="S243" s="57">
        <v>50321.6783</v>
      </c>
      <c r="T243" s="57">
        <v>916122.60179999995</v>
      </c>
      <c r="U243" s="57">
        <v>9051469.9204999991</v>
      </c>
      <c r="V243" s="57">
        <v>23465587.216400001</v>
      </c>
      <c r="W243" s="58">
        <f t="shared" si="22"/>
        <v>134770125.99309999</v>
      </c>
    </row>
    <row r="244" spans="1:23" ht="25" customHeight="1">
      <c r="A244" s="133"/>
      <c r="B244" s="133"/>
      <c r="C244" s="51">
        <v>2</v>
      </c>
      <c r="D244" s="57" t="s">
        <v>282</v>
      </c>
      <c r="E244" s="57">
        <v>151501554.01350001</v>
      </c>
      <c r="F244" s="57">
        <v>0</v>
      </c>
      <c r="G244" s="57">
        <v>73291.151299999998</v>
      </c>
      <c r="H244" s="57">
        <v>1334289.3670000001</v>
      </c>
      <c r="I244" s="57">
        <v>13183039.0902</v>
      </c>
      <c r="J244" s="57">
        <v>37375538.608099997</v>
      </c>
      <c r="K244" s="58">
        <f t="shared" si="21"/>
        <v>203467712.23010004</v>
      </c>
      <c r="L244" s="100"/>
      <c r="M244" s="138"/>
      <c r="N244" s="133"/>
      <c r="O244" s="102">
        <v>20</v>
      </c>
      <c r="P244" s="57" t="s">
        <v>542</v>
      </c>
      <c r="Q244" s="57">
        <v>102944064.9755</v>
      </c>
      <c r="R244" s="57">
        <v>-2734288.18</v>
      </c>
      <c r="S244" s="57">
        <v>49800.737000000001</v>
      </c>
      <c r="T244" s="57">
        <v>906638.69550000003</v>
      </c>
      <c r="U244" s="57">
        <v>8957767.0770999994</v>
      </c>
      <c r="V244" s="57">
        <v>24374318.2137</v>
      </c>
      <c r="W244" s="58">
        <f t="shared" si="22"/>
        <v>134498301.51879999</v>
      </c>
    </row>
    <row r="245" spans="1:23" ht="25" customHeight="1">
      <c r="A245" s="133"/>
      <c r="B245" s="133"/>
      <c r="C245" s="51">
        <v>3</v>
      </c>
      <c r="D245" s="57" t="s">
        <v>283</v>
      </c>
      <c r="E245" s="57">
        <v>100251353.1848</v>
      </c>
      <c r="F245" s="57">
        <v>0</v>
      </c>
      <c r="G245" s="57">
        <v>48498.097199999997</v>
      </c>
      <c r="H245" s="57">
        <v>882923.71290000004</v>
      </c>
      <c r="I245" s="57">
        <v>8723458.4257999994</v>
      </c>
      <c r="J245" s="57">
        <v>24003421.1884</v>
      </c>
      <c r="K245" s="58">
        <f t="shared" si="21"/>
        <v>133909654.6091</v>
      </c>
      <c r="L245" s="100"/>
      <c r="M245" s="138"/>
      <c r="N245" s="133"/>
      <c r="O245" s="102">
        <v>21</v>
      </c>
      <c r="P245" s="57" t="s">
        <v>646</v>
      </c>
      <c r="Q245" s="57">
        <v>111381598.5439</v>
      </c>
      <c r="R245" s="57">
        <v>-2734288.18</v>
      </c>
      <c r="S245" s="57">
        <v>53882.520499999999</v>
      </c>
      <c r="T245" s="57">
        <v>980948.89910000004</v>
      </c>
      <c r="U245" s="57">
        <v>9691966.3768000007</v>
      </c>
      <c r="V245" s="57">
        <v>25748188.1481</v>
      </c>
      <c r="W245" s="58">
        <f t="shared" si="22"/>
        <v>145122296.30840001</v>
      </c>
    </row>
    <row r="246" spans="1:23" ht="25" customHeight="1">
      <c r="A246" s="133"/>
      <c r="B246" s="133"/>
      <c r="C246" s="51">
        <v>4</v>
      </c>
      <c r="D246" s="57" t="s">
        <v>284</v>
      </c>
      <c r="E246" s="57">
        <v>103211721.85160001</v>
      </c>
      <c r="F246" s="57">
        <v>0</v>
      </c>
      <c r="G246" s="57">
        <v>49930.22</v>
      </c>
      <c r="H246" s="57">
        <v>908995.97640000004</v>
      </c>
      <c r="I246" s="57">
        <v>8981057.4723000005</v>
      </c>
      <c r="J246" s="57">
        <v>24803505.7623</v>
      </c>
      <c r="K246" s="58">
        <f t="shared" si="21"/>
        <v>137955211.28259999</v>
      </c>
      <c r="L246" s="100"/>
      <c r="M246" s="138"/>
      <c r="N246" s="133"/>
      <c r="O246" s="102">
        <v>22</v>
      </c>
      <c r="P246" s="57" t="s">
        <v>647</v>
      </c>
      <c r="Q246" s="57">
        <v>101097273.8619</v>
      </c>
      <c r="R246" s="57">
        <v>-2734288.18</v>
      </c>
      <c r="S246" s="57">
        <v>48907.324000000001</v>
      </c>
      <c r="T246" s="57">
        <v>890373.82109999994</v>
      </c>
      <c r="U246" s="57">
        <v>8797066.9470000006</v>
      </c>
      <c r="V246" s="57">
        <v>23444040.339200001</v>
      </c>
      <c r="W246" s="58">
        <f t="shared" si="22"/>
        <v>131543374.11319999</v>
      </c>
    </row>
    <row r="247" spans="1:23" ht="25" customHeight="1">
      <c r="A247" s="133"/>
      <c r="B247" s="133"/>
      <c r="C247" s="51">
        <v>5</v>
      </c>
      <c r="D247" s="57" t="s">
        <v>285</v>
      </c>
      <c r="E247" s="57">
        <v>123580029.1551</v>
      </c>
      <c r="F247" s="57">
        <v>0</v>
      </c>
      <c r="G247" s="57">
        <v>59783.694499999998</v>
      </c>
      <c r="H247" s="57">
        <v>1088381.6998000001</v>
      </c>
      <c r="I247" s="57">
        <v>10753423.3937</v>
      </c>
      <c r="J247" s="57">
        <v>27560993.028000001</v>
      </c>
      <c r="K247" s="58">
        <f t="shared" si="21"/>
        <v>163042610.9711</v>
      </c>
      <c r="L247" s="100"/>
      <c r="M247" s="138"/>
      <c r="N247" s="133"/>
      <c r="O247" s="102">
        <v>23</v>
      </c>
      <c r="P247" s="57" t="s">
        <v>648</v>
      </c>
      <c r="Q247" s="57">
        <v>124313285.26620001</v>
      </c>
      <c r="R247" s="57">
        <v>-2734288.18</v>
      </c>
      <c r="S247" s="57">
        <v>60138.418100000003</v>
      </c>
      <c r="T247" s="57">
        <v>1094839.5597999999</v>
      </c>
      <c r="U247" s="57">
        <v>10817228.310000001</v>
      </c>
      <c r="V247" s="57">
        <v>28471645.028299998</v>
      </c>
      <c r="W247" s="58">
        <f t="shared" si="22"/>
        <v>162022848.40239999</v>
      </c>
    </row>
    <row r="248" spans="1:23" ht="25" customHeight="1">
      <c r="A248" s="133"/>
      <c r="B248" s="133"/>
      <c r="C248" s="51">
        <v>6</v>
      </c>
      <c r="D248" s="57" t="s">
        <v>286</v>
      </c>
      <c r="E248" s="57">
        <v>105038557.1047</v>
      </c>
      <c r="F248" s="57">
        <v>0</v>
      </c>
      <c r="G248" s="57">
        <v>50813.978999999999</v>
      </c>
      <c r="H248" s="57">
        <v>925085.09759999998</v>
      </c>
      <c r="I248" s="57">
        <v>9140021.1259000003</v>
      </c>
      <c r="J248" s="57">
        <v>25173792.8378</v>
      </c>
      <c r="K248" s="58">
        <f t="shared" si="21"/>
        <v>140328270.14500001</v>
      </c>
      <c r="L248" s="100"/>
      <c r="M248" s="138"/>
      <c r="N248" s="133"/>
      <c r="O248" s="102">
        <v>24</v>
      </c>
      <c r="P248" s="57" t="s">
        <v>865</v>
      </c>
      <c r="Q248" s="57">
        <v>103088470.71799999</v>
      </c>
      <c r="R248" s="57">
        <v>-2734288.18</v>
      </c>
      <c r="S248" s="57">
        <v>49870.595399999998</v>
      </c>
      <c r="T248" s="57">
        <v>907910.49129999999</v>
      </c>
      <c r="U248" s="57">
        <v>8970332.6679999996</v>
      </c>
      <c r="V248" s="57">
        <v>24204109.2839</v>
      </c>
      <c r="W248" s="58">
        <f t="shared" si="22"/>
        <v>134486405.57659999</v>
      </c>
    </row>
    <row r="249" spans="1:23" ht="25" customHeight="1">
      <c r="A249" s="133"/>
      <c r="B249" s="133"/>
      <c r="C249" s="51">
        <v>7</v>
      </c>
      <c r="D249" s="57" t="s">
        <v>287</v>
      </c>
      <c r="E249" s="57">
        <v>105135169.7757</v>
      </c>
      <c r="F249" s="57">
        <v>0</v>
      </c>
      <c r="G249" s="57">
        <v>50860.716800000002</v>
      </c>
      <c r="H249" s="57">
        <v>925935.97499999998</v>
      </c>
      <c r="I249" s="57">
        <v>9148427.9612000007</v>
      </c>
      <c r="J249" s="57">
        <v>23391501.2753</v>
      </c>
      <c r="K249" s="58">
        <f t="shared" si="21"/>
        <v>138651895.704</v>
      </c>
      <c r="L249" s="100"/>
      <c r="M249" s="138"/>
      <c r="N249" s="133"/>
      <c r="O249" s="102">
        <v>25</v>
      </c>
      <c r="P249" s="57" t="s">
        <v>866</v>
      </c>
      <c r="Q249" s="57">
        <v>135817777.3766</v>
      </c>
      <c r="R249" s="57">
        <v>-2734288.18</v>
      </c>
      <c r="S249" s="57">
        <v>65703.888900000005</v>
      </c>
      <c r="T249" s="57">
        <v>1196160.7745999999</v>
      </c>
      <c r="U249" s="57">
        <v>11818301.6666</v>
      </c>
      <c r="V249" s="57">
        <v>25207293.126600001</v>
      </c>
      <c r="W249" s="58">
        <f t="shared" si="22"/>
        <v>171370948.65329999</v>
      </c>
    </row>
    <row r="250" spans="1:23" ht="25" customHeight="1">
      <c r="A250" s="133"/>
      <c r="B250" s="133"/>
      <c r="C250" s="51">
        <v>8</v>
      </c>
      <c r="D250" s="57" t="s">
        <v>288</v>
      </c>
      <c r="E250" s="57">
        <v>121965561.8416</v>
      </c>
      <c r="F250" s="57">
        <v>0</v>
      </c>
      <c r="G250" s="57">
        <v>59002.671699999999</v>
      </c>
      <c r="H250" s="57">
        <v>1074162.9243999999</v>
      </c>
      <c r="I250" s="57">
        <v>10612939.1205</v>
      </c>
      <c r="J250" s="57">
        <v>26322617.609999999</v>
      </c>
      <c r="K250" s="58">
        <f t="shared" si="21"/>
        <v>160034284.16820002</v>
      </c>
      <c r="L250" s="100"/>
      <c r="M250" s="138"/>
      <c r="N250" s="133"/>
      <c r="O250" s="102">
        <v>26</v>
      </c>
      <c r="P250" s="57" t="s">
        <v>649</v>
      </c>
      <c r="Q250" s="57">
        <v>92964101.812299997</v>
      </c>
      <c r="R250" s="57">
        <v>-2734288.18</v>
      </c>
      <c r="S250" s="57">
        <v>44972.78</v>
      </c>
      <c r="T250" s="57">
        <v>818744.15989999997</v>
      </c>
      <c r="U250" s="57">
        <v>8089351.9287999999</v>
      </c>
      <c r="V250" s="57">
        <v>21928690.644699998</v>
      </c>
      <c r="W250" s="58">
        <f t="shared" si="22"/>
        <v>121111573.14569998</v>
      </c>
    </row>
    <row r="251" spans="1:23" ht="25" customHeight="1">
      <c r="A251" s="133"/>
      <c r="B251" s="133"/>
      <c r="C251" s="51">
        <v>9</v>
      </c>
      <c r="D251" s="57" t="s">
        <v>289</v>
      </c>
      <c r="E251" s="57">
        <v>134238071.0158</v>
      </c>
      <c r="F251" s="57">
        <v>0</v>
      </c>
      <c r="G251" s="57">
        <v>64939.682200000003</v>
      </c>
      <c r="H251" s="57">
        <v>1182248.1424</v>
      </c>
      <c r="I251" s="57">
        <v>11680842.1479</v>
      </c>
      <c r="J251" s="57">
        <v>29264678.390299998</v>
      </c>
      <c r="K251" s="58">
        <f t="shared" si="21"/>
        <v>176430779.37860003</v>
      </c>
      <c r="L251" s="100"/>
      <c r="M251" s="138"/>
      <c r="N251" s="133"/>
      <c r="O251" s="102">
        <v>27</v>
      </c>
      <c r="P251" s="57" t="s">
        <v>650</v>
      </c>
      <c r="Q251" s="57">
        <v>112444513.7491</v>
      </c>
      <c r="R251" s="57">
        <v>-2734288.18</v>
      </c>
      <c r="S251" s="57">
        <v>54396.721700000002</v>
      </c>
      <c r="T251" s="57">
        <v>990310.09979999997</v>
      </c>
      <c r="U251" s="57">
        <v>9784456.8650000002</v>
      </c>
      <c r="V251" s="57">
        <v>25073394.6752</v>
      </c>
      <c r="W251" s="58">
        <f t="shared" si="22"/>
        <v>145612783.93079999</v>
      </c>
    </row>
    <row r="252" spans="1:23" ht="25" customHeight="1">
      <c r="A252" s="133"/>
      <c r="B252" s="133"/>
      <c r="C252" s="51">
        <v>10</v>
      </c>
      <c r="D252" s="57" t="s">
        <v>290</v>
      </c>
      <c r="E252" s="57">
        <v>97677895.351099998</v>
      </c>
      <c r="F252" s="57">
        <v>0</v>
      </c>
      <c r="G252" s="57">
        <v>47253.148399999998</v>
      </c>
      <c r="H252" s="57">
        <v>860259.01190000004</v>
      </c>
      <c r="I252" s="57">
        <v>8499526.7609000001</v>
      </c>
      <c r="J252" s="57">
        <v>21970091.405400001</v>
      </c>
      <c r="K252" s="58">
        <f t="shared" si="21"/>
        <v>129055025.67769998</v>
      </c>
      <c r="L252" s="100"/>
      <c r="M252" s="138"/>
      <c r="N252" s="133"/>
      <c r="O252" s="102">
        <v>28</v>
      </c>
      <c r="P252" s="57" t="s">
        <v>651</v>
      </c>
      <c r="Q252" s="57">
        <v>112805050.76639999</v>
      </c>
      <c r="R252" s="57">
        <v>-2734288.18</v>
      </c>
      <c r="S252" s="57">
        <v>54571.136899999998</v>
      </c>
      <c r="T252" s="57">
        <v>993485.38549999997</v>
      </c>
      <c r="U252" s="57">
        <v>9815829.3061999995</v>
      </c>
      <c r="V252" s="57">
        <v>26034225.7936</v>
      </c>
      <c r="W252" s="58">
        <f t="shared" si="22"/>
        <v>146968874.20859998</v>
      </c>
    </row>
    <row r="253" spans="1:23" ht="25" customHeight="1">
      <c r="A253" s="133"/>
      <c r="B253" s="133"/>
      <c r="C253" s="51">
        <v>11</v>
      </c>
      <c r="D253" s="57" t="s">
        <v>291</v>
      </c>
      <c r="E253" s="57">
        <v>167604375.06459999</v>
      </c>
      <c r="F253" s="57">
        <v>0</v>
      </c>
      <c r="G253" s="57">
        <v>81081.132700000002</v>
      </c>
      <c r="H253" s="57">
        <v>1476108.5256000001</v>
      </c>
      <c r="I253" s="57">
        <v>14584240.026699999</v>
      </c>
      <c r="J253" s="57">
        <v>39154410.031400003</v>
      </c>
      <c r="K253" s="58">
        <f t="shared" si="21"/>
        <v>222900214.78099996</v>
      </c>
      <c r="L253" s="100"/>
      <c r="M253" s="138"/>
      <c r="N253" s="133"/>
      <c r="O253" s="102">
        <v>29</v>
      </c>
      <c r="P253" s="57" t="s">
        <v>652</v>
      </c>
      <c r="Q253" s="57">
        <v>99406697.733799994</v>
      </c>
      <c r="R253" s="57">
        <v>-2734288.18</v>
      </c>
      <c r="S253" s="57">
        <v>48089.482499999998</v>
      </c>
      <c r="T253" s="57">
        <v>875484.74769999995</v>
      </c>
      <c r="U253" s="57">
        <v>8649959.9992999993</v>
      </c>
      <c r="V253" s="57">
        <v>23438340.107099999</v>
      </c>
      <c r="W253" s="58">
        <f t="shared" si="22"/>
        <v>129684283.89039999</v>
      </c>
    </row>
    <row r="254" spans="1:23" ht="25" customHeight="1">
      <c r="A254" s="133"/>
      <c r="B254" s="133"/>
      <c r="C254" s="51">
        <v>12</v>
      </c>
      <c r="D254" s="57" t="s">
        <v>292</v>
      </c>
      <c r="E254" s="57">
        <v>172491566.6805</v>
      </c>
      <c r="F254" s="57">
        <v>0</v>
      </c>
      <c r="G254" s="57">
        <v>83445.3851</v>
      </c>
      <c r="H254" s="57">
        <v>1519150.5118</v>
      </c>
      <c r="I254" s="57">
        <v>15009503.242900001</v>
      </c>
      <c r="J254" s="57">
        <v>39357623.304799996</v>
      </c>
      <c r="K254" s="58">
        <f t="shared" si="21"/>
        <v>228461289.12510002</v>
      </c>
      <c r="L254" s="100"/>
      <c r="M254" s="139"/>
      <c r="N254" s="134"/>
      <c r="O254" s="102">
        <v>30</v>
      </c>
      <c r="P254" s="57" t="s">
        <v>653</v>
      </c>
      <c r="Q254" s="57">
        <v>110597394.044</v>
      </c>
      <c r="R254" s="57">
        <v>-2734288.18</v>
      </c>
      <c r="S254" s="57">
        <v>53503.149799999999</v>
      </c>
      <c r="T254" s="57">
        <v>974042.33149999997</v>
      </c>
      <c r="U254" s="57">
        <v>9623728.1422000006</v>
      </c>
      <c r="V254" s="57">
        <v>26494633.538199998</v>
      </c>
      <c r="W254" s="58">
        <f t="shared" si="22"/>
        <v>145009013.02569997</v>
      </c>
    </row>
    <row r="255" spans="1:23" ht="25" customHeight="1">
      <c r="A255" s="133"/>
      <c r="B255" s="133"/>
      <c r="C255" s="51">
        <v>13</v>
      </c>
      <c r="D255" s="57" t="s">
        <v>293</v>
      </c>
      <c r="E255" s="57">
        <v>135200143.89649999</v>
      </c>
      <c r="F255" s="57">
        <v>0</v>
      </c>
      <c r="G255" s="57">
        <v>65405.099399999999</v>
      </c>
      <c r="H255" s="57">
        <v>1190721.2146999999</v>
      </c>
      <c r="I255" s="57">
        <v>11764557.753799999</v>
      </c>
      <c r="J255" s="57">
        <v>28415799.829799999</v>
      </c>
      <c r="K255" s="58">
        <f t="shared" si="21"/>
        <v>176636627.79420003</v>
      </c>
      <c r="L255" s="100"/>
      <c r="M255" s="101"/>
      <c r="N255" s="119" t="s">
        <v>839</v>
      </c>
      <c r="O255" s="120"/>
      <c r="P255" s="121"/>
      <c r="Q255" s="103">
        <f>SUM(Q225:Q254)</f>
        <v>3151832017.8190999</v>
      </c>
      <c r="R255" s="103">
        <f t="shared" ref="R255:V255" si="28">SUM(R225:R254)</f>
        <v>-82028645.400000036</v>
      </c>
      <c r="S255" s="103">
        <f t="shared" si="28"/>
        <v>1524746.0582999999</v>
      </c>
      <c r="T255" s="103">
        <f>SUM(T225:T254)</f>
        <v>27758500.402599998</v>
      </c>
      <c r="U255" s="103">
        <f t="shared" si="28"/>
        <v>274259395.99809998</v>
      </c>
      <c r="V255" s="103">
        <f t="shared" si="28"/>
        <v>722030796.90050006</v>
      </c>
      <c r="W255" s="58">
        <f t="shared" si="22"/>
        <v>4095376811.7785997</v>
      </c>
    </row>
    <row r="256" spans="1:23" ht="25" customHeight="1">
      <c r="A256" s="133"/>
      <c r="B256" s="133"/>
      <c r="C256" s="51">
        <v>14</v>
      </c>
      <c r="D256" s="57" t="s">
        <v>294</v>
      </c>
      <c r="E256" s="57">
        <v>128937025.82359999</v>
      </c>
      <c r="F256" s="57">
        <v>0</v>
      </c>
      <c r="G256" s="57">
        <v>62375.222000000002</v>
      </c>
      <c r="H256" s="57">
        <v>1135561.3062</v>
      </c>
      <c r="I256" s="57">
        <v>11219567.1039</v>
      </c>
      <c r="J256" s="57">
        <v>26770256.8347</v>
      </c>
      <c r="K256" s="58">
        <f t="shared" si="21"/>
        <v>168124786.29039997</v>
      </c>
      <c r="L256" s="100"/>
      <c r="M256" s="137">
        <v>30</v>
      </c>
      <c r="N256" s="132" t="s">
        <v>52</v>
      </c>
      <c r="O256" s="102">
        <v>1</v>
      </c>
      <c r="P256" s="57" t="s">
        <v>654</v>
      </c>
      <c r="Q256" s="57">
        <v>108848860.7617</v>
      </c>
      <c r="R256" s="57">
        <v>-2536017.62</v>
      </c>
      <c r="S256" s="57">
        <v>52657.270600000003</v>
      </c>
      <c r="T256" s="57">
        <v>958642.82369999995</v>
      </c>
      <c r="U256" s="57">
        <v>9471578.0024999995</v>
      </c>
      <c r="V256" s="57">
        <v>29212940.048999999</v>
      </c>
      <c r="W256" s="58">
        <f t="shared" si="22"/>
        <v>146008661.28749999</v>
      </c>
    </row>
    <row r="257" spans="1:23" ht="25" customHeight="1">
      <c r="A257" s="133"/>
      <c r="B257" s="133"/>
      <c r="C257" s="51">
        <v>15</v>
      </c>
      <c r="D257" s="57" t="s">
        <v>295</v>
      </c>
      <c r="E257" s="57">
        <v>140724154.72580001</v>
      </c>
      <c r="F257" s="57">
        <v>0</v>
      </c>
      <c r="G257" s="57">
        <v>68077.422600000005</v>
      </c>
      <c r="H257" s="57">
        <v>1239371.7316000001</v>
      </c>
      <c r="I257" s="57">
        <v>12245234.346000001</v>
      </c>
      <c r="J257" s="57">
        <v>25716112.917300001</v>
      </c>
      <c r="K257" s="58">
        <f t="shared" si="21"/>
        <v>179992951.1433</v>
      </c>
      <c r="L257" s="100"/>
      <c r="M257" s="138"/>
      <c r="N257" s="133"/>
      <c r="O257" s="102">
        <v>2</v>
      </c>
      <c r="P257" s="57" t="s">
        <v>655</v>
      </c>
      <c r="Q257" s="57">
        <v>126405999.088</v>
      </c>
      <c r="R257" s="57">
        <v>-2536017.62</v>
      </c>
      <c r="S257" s="57">
        <v>61150.799800000001</v>
      </c>
      <c r="T257" s="57">
        <v>1113270.3001999999</v>
      </c>
      <c r="U257" s="57">
        <v>10999327.617799999</v>
      </c>
      <c r="V257" s="57">
        <v>33612721.177599996</v>
      </c>
      <c r="W257" s="58">
        <f t="shared" si="22"/>
        <v>169656451.36339998</v>
      </c>
    </row>
    <row r="258" spans="1:23" ht="25" customHeight="1">
      <c r="A258" s="133"/>
      <c r="B258" s="133"/>
      <c r="C258" s="51">
        <v>16</v>
      </c>
      <c r="D258" s="57" t="s">
        <v>296</v>
      </c>
      <c r="E258" s="57">
        <v>123444316.8524</v>
      </c>
      <c r="F258" s="57">
        <v>0</v>
      </c>
      <c r="G258" s="57">
        <v>59718.041599999997</v>
      </c>
      <c r="H258" s="57">
        <v>1087186.4680000001</v>
      </c>
      <c r="I258" s="57">
        <v>10741614.27</v>
      </c>
      <c r="J258" s="57">
        <v>26800810.078699999</v>
      </c>
      <c r="K258" s="58">
        <f t="shared" si="21"/>
        <v>162133645.71070001</v>
      </c>
      <c r="L258" s="100"/>
      <c r="M258" s="138"/>
      <c r="N258" s="133"/>
      <c r="O258" s="102">
        <v>3</v>
      </c>
      <c r="P258" s="57" t="s">
        <v>656</v>
      </c>
      <c r="Q258" s="57">
        <v>125914187.38609999</v>
      </c>
      <c r="R258" s="57">
        <v>-2536017.62</v>
      </c>
      <c r="S258" s="57">
        <v>60912.878499999999</v>
      </c>
      <c r="T258" s="57">
        <v>1108938.8651999999</v>
      </c>
      <c r="U258" s="57">
        <v>10956532.1961</v>
      </c>
      <c r="V258" s="57">
        <v>31238175.502599999</v>
      </c>
      <c r="W258" s="58">
        <f t="shared" si="22"/>
        <v>166742729.20849997</v>
      </c>
    </row>
    <row r="259" spans="1:23" ht="25" customHeight="1">
      <c r="A259" s="133"/>
      <c r="B259" s="133"/>
      <c r="C259" s="51">
        <v>17</v>
      </c>
      <c r="D259" s="57" t="s">
        <v>297</v>
      </c>
      <c r="E259" s="57">
        <v>101241101.9692</v>
      </c>
      <c r="F259" s="57">
        <v>0</v>
      </c>
      <c r="G259" s="57">
        <v>48976.902999999998</v>
      </c>
      <c r="H259" s="57">
        <v>891640.52969999996</v>
      </c>
      <c r="I259" s="57">
        <v>8809582.2744999994</v>
      </c>
      <c r="J259" s="57">
        <v>23551848.8035</v>
      </c>
      <c r="K259" s="58">
        <f t="shared" si="21"/>
        <v>134543150.4799</v>
      </c>
      <c r="L259" s="100"/>
      <c r="M259" s="138"/>
      <c r="N259" s="133"/>
      <c r="O259" s="102">
        <v>4</v>
      </c>
      <c r="P259" s="57" t="s">
        <v>867</v>
      </c>
      <c r="Q259" s="57">
        <v>134902237.2906</v>
      </c>
      <c r="R259" s="57">
        <v>-2536017.62</v>
      </c>
      <c r="S259" s="57">
        <v>65260.982600000003</v>
      </c>
      <c r="T259" s="57">
        <v>1188097.5214</v>
      </c>
      <c r="U259" s="57">
        <v>11738635.1522</v>
      </c>
      <c r="V259" s="57">
        <v>27880168.787900001</v>
      </c>
      <c r="W259" s="58">
        <f t="shared" si="22"/>
        <v>173238382.11470002</v>
      </c>
    </row>
    <row r="260" spans="1:23" ht="25" customHeight="1">
      <c r="A260" s="134"/>
      <c r="B260" s="134"/>
      <c r="C260" s="51">
        <v>18</v>
      </c>
      <c r="D260" s="57" t="s">
        <v>298</v>
      </c>
      <c r="E260" s="57">
        <v>125984337.5703</v>
      </c>
      <c r="F260" s="57">
        <v>0</v>
      </c>
      <c r="G260" s="57">
        <v>60946.814700000003</v>
      </c>
      <c r="H260" s="57">
        <v>1109556.6849</v>
      </c>
      <c r="I260" s="57">
        <v>10962636.375299999</v>
      </c>
      <c r="J260" s="57">
        <v>24887128.1668</v>
      </c>
      <c r="K260" s="58">
        <f t="shared" si="21"/>
        <v>163004605.61199999</v>
      </c>
      <c r="L260" s="100"/>
      <c r="M260" s="138"/>
      <c r="N260" s="133"/>
      <c r="O260" s="102">
        <v>5</v>
      </c>
      <c r="P260" s="57" t="s">
        <v>657</v>
      </c>
      <c r="Q260" s="57">
        <v>136871852.5273</v>
      </c>
      <c r="R260" s="57">
        <v>-2536017.62</v>
      </c>
      <c r="S260" s="57">
        <v>66213.813599999994</v>
      </c>
      <c r="T260" s="57">
        <v>1205444.1200999999</v>
      </c>
      <c r="U260" s="57">
        <v>11910022.9299</v>
      </c>
      <c r="V260" s="57">
        <v>37615082.1259</v>
      </c>
      <c r="W260" s="58">
        <f t="shared" si="22"/>
        <v>185132597.89679998</v>
      </c>
    </row>
    <row r="261" spans="1:23" ht="25" customHeight="1">
      <c r="A261" s="51"/>
      <c r="B261" s="119" t="s">
        <v>822</v>
      </c>
      <c r="C261" s="120"/>
      <c r="D261" s="121"/>
      <c r="E261" s="103">
        <f>SUM(E243:E260)</f>
        <v>2297738792.2389002</v>
      </c>
      <c r="F261" s="103">
        <f t="shared" ref="F261:J261" si="29">SUM(F243:F260)</f>
        <v>0</v>
      </c>
      <c r="G261" s="103">
        <f t="shared" si="29"/>
        <v>1111565.6374999997</v>
      </c>
      <c r="H261" s="103">
        <f t="shared" si="29"/>
        <v>20236415.782400001</v>
      </c>
      <c r="I261" s="103">
        <f t="shared" si="29"/>
        <v>199939733.38630006</v>
      </c>
      <c r="J261" s="103">
        <f t="shared" si="29"/>
        <v>507461515.15280002</v>
      </c>
      <c r="K261" s="58">
        <f t="shared" si="21"/>
        <v>3026488022.1979003</v>
      </c>
      <c r="L261" s="100"/>
      <c r="M261" s="138"/>
      <c r="N261" s="133"/>
      <c r="O261" s="102">
        <v>6</v>
      </c>
      <c r="P261" s="57" t="s">
        <v>658</v>
      </c>
      <c r="Q261" s="57">
        <v>140676403.93599999</v>
      </c>
      <c r="R261" s="57">
        <v>-2536017.62</v>
      </c>
      <c r="S261" s="57">
        <v>68054.322400000005</v>
      </c>
      <c r="T261" s="57">
        <v>1238951.1856</v>
      </c>
      <c r="U261" s="57">
        <v>12241079.2696</v>
      </c>
      <c r="V261" s="57">
        <v>39052794.659599997</v>
      </c>
      <c r="W261" s="58">
        <f t="shared" si="22"/>
        <v>190741265.75319999</v>
      </c>
    </row>
    <row r="262" spans="1:23" ht="25" customHeight="1">
      <c r="A262" s="136">
        <v>13</v>
      </c>
      <c r="B262" s="132" t="s">
        <v>35</v>
      </c>
      <c r="C262" s="51">
        <v>1</v>
      </c>
      <c r="D262" s="57" t="s">
        <v>299</v>
      </c>
      <c r="E262" s="57">
        <v>148034277.3603</v>
      </c>
      <c r="F262" s="57">
        <v>0</v>
      </c>
      <c r="G262" s="57">
        <v>71613.804199999999</v>
      </c>
      <c r="H262" s="57">
        <v>1303752.7141</v>
      </c>
      <c r="I262" s="57">
        <v>12881331.0057</v>
      </c>
      <c r="J262" s="57">
        <v>35742959.125600003</v>
      </c>
      <c r="K262" s="58">
        <f t="shared" si="21"/>
        <v>198033934.0099</v>
      </c>
      <c r="L262" s="100"/>
      <c r="M262" s="138"/>
      <c r="N262" s="133"/>
      <c r="O262" s="102">
        <v>7</v>
      </c>
      <c r="P262" s="57" t="s">
        <v>659</v>
      </c>
      <c r="Q262" s="57">
        <v>152512964.6363</v>
      </c>
      <c r="R262" s="57">
        <v>-2536017.62</v>
      </c>
      <c r="S262" s="57">
        <v>73780.436400000006</v>
      </c>
      <c r="T262" s="57">
        <v>1343196.9617000001</v>
      </c>
      <c r="U262" s="57">
        <v>13271047.862500001</v>
      </c>
      <c r="V262" s="57">
        <v>40398277.438299999</v>
      </c>
      <c r="W262" s="58">
        <f t="shared" si="22"/>
        <v>205063249.71520001</v>
      </c>
    </row>
    <row r="263" spans="1:23" ht="25" customHeight="1">
      <c r="A263" s="136"/>
      <c r="B263" s="133"/>
      <c r="C263" s="51">
        <v>2</v>
      </c>
      <c r="D263" s="57" t="s">
        <v>300</v>
      </c>
      <c r="E263" s="57">
        <v>112644081.8741</v>
      </c>
      <c r="F263" s="57">
        <v>0</v>
      </c>
      <c r="G263" s="57">
        <v>54493.265800000001</v>
      </c>
      <c r="H263" s="57">
        <v>992067.71629999997</v>
      </c>
      <c r="I263" s="57">
        <v>9801822.4584999997</v>
      </c>
      <c r="J263" s="57">
        <v>26598190.814199999</v>
      </c>
      <c r="K263" s="58">
        <f t="shared" si="21"/>
        <v>150090656.12889999</v>
      </c>
      <c r="L263" s="100"/>
      <c r="M263" s="138"/>
      <c r="N263" s="133"/>
      <c r="O263" s="102">
        <v>8</v>
      </c>
      <c r="P263" s="57" t="s">
        <v>660</v>
      </c>
      <c r="Q263" s="57">
        <v>112243944.941</v>
      </c>
      <c r="R263" s="57">
        <v>-2536017.62</v>
      </c>
      <c r="S263" s="57">
        <v>54299.693500000001</v>
      </c>
      <c r="T263" s="57">
        <v>988543.67020000005</v>
      </c>
      <c r="U263" s="57">
        <v>9767004.1963</v>
      </c>
      <c r="V263" s="57">
        <v>30276660.3563</v>
      </c>
      <c r="W263" s="58">
        <f t="shared" si="22"/>
        <v>150794435.23730001</v>
      </c>
    </row>
    <row r="264" spans="1:23" ht="25" customHeight="1">
      <c r="A264" s="136"/>
      <c r="B264" s="133"/>
      <c r="C264" s="51">
        <v>3</v>
      </c>
      <c r="D264" s="57" t="s">
        <v>301</v>
      </c>
      <c r="E264" s="57">
        <v>107404548.226</v>
      </c>
      <c r="F264" s="57">
        <v>0</v>
      </c>
      <c r="G264" s="57">
        <v>51958.562700000002</v>
      </c>
      <c r="H264" s="57">
        <v>945922.61840000004</v>
      </c>
      <c r="I264" s="57">
        <v>9345899.8947999999</v>
      </c>
      <c r="J264" s="57">
        <v>23106684.664299998</v>
      </c>
      <c r="K264" s="58">
        <f t="shared" si="21"/>
        <v>140855013.96619999</v>
      </c>
      <c r="L264" s="100"/>
      <c r="M264" s="138"/>
      <c r="N264" s="133"/>
      <c r="O264" s="102">
        <v>9</v>
      </c>
      <c r="P264" s="57" t="s">
        <v>661</v>
      </c>
      <c r="Q264" s="57">
        <v>133209874.6295</v>
      </c>
      <c r="R264" s="57">
        <v>-2536017.62</v>
      </c>
      <c r="S264" s="57">
        <v>64442.2768</v>
      </c>
      <c r="T264" s="57">
        <v>1173192.7138</v>
      </c>
      <c r="U264" s="57">
        <v>11591372.7478</v>
      </c>
      <c r="V264" s="57">
        <v>36730007.091799997</v>
      </c>
      <c r="W264" s="58">
        <f t="shared" si="22"/>
        <v>180232871.83970001</v>
      </c>
    </row>
    <row r="265" spans="1:23" ht="25" customHeight="1">
      <c r="A265" s="136"/>
      <c r="B265" s="133"/>
      <c r="C265" s="51">
        <v>4</v>
      </c>
      <c r="D265" s="57" t="s">
        <v>302</v>
      </c>
      <c r="E265" s="57">
        <v>110901026.89390001</v>
      </c>
      <c r="F265" s="57">
        <v>0</v>
      </c>
      <c r="G265" s="57">
        <v>53650.036800000002</v>
      </c>
      <c r="H265" s="57">
        <v>976716.45640000002</v>
      </c>
      <c r="I265" s="57">
        <v>9650149.0178999994</v>
      </c>
      <c r="J265" s="57">
        <v>26014601.054499999</v>
      </c>
      <c r="K265" s="58">
        <f t="shared" ref="K265:K328" si="30">E265+F265+G265+H265+I265+J265</f>
        <v>147596143.45950001</v>
      </c>
      <c r="L265" s="100"/>
      <c r="M265" s="138"/>
      <c r="N265" s="133"/>
      <c r="O265" s="102">
        <v>10</v>
      </c>
      <c r="P265" s="57" t="s">
        <v>662</v>
      </c>
      <c r="Q265" s="57">
        <v>139464617.45899999</v>
      </c>
      <c r="R265" s="57">
        <v>-2536017.62</v>
      </c>
      <c r="S265" s="57">
        <v>67468.102499999994</v>
      </c>
      <c r="T265" s="57">
        <v>1228278.8607000001</v>
      </c>
      <c r="U265" s="57">
        <v>12135634.6186</v>
      </c>
      <c r="V265" s="57">
        <v>37672768.4745</v>
      </c>
      <c r="W265" s="58">
        <f t="shared" ref="W265:W328" si="31">Q265+R265+S265+T265+U265+V265</f>
        <v>188032749.8953</v>
      </c>
    </row>
    <row r="266" spans="1:23" ht="25" customHeight="1">
      <c r="A266" s="136"/>
      <c r="B266" s="133"/>
      <c r="C266" s="51">
        <v>5</v>
      </c>
      <c r="D266" s="57" t="s">
        <v>303</v>
      </c>
      <c r="E266" s="57">
        <v>117465798.8656</v>
      </c>
      <c r="F266" s="57">
        <v>0</v>
      </c>
      <c r="G266" s="57">
        <v>56825.843800000002</v>
      </c>
      <c r="H266" s="57">
        <v>1034533.061</v>
      </c>
      <c r="I266" s="57">
        <v>10221388.3434</v>
      </c>
      <c r="J266" s="57">
        <v>27572018.4617</v>
      </c>
      <c r="K266" s="58">
        <f t="shared" si="30"/>
        <v>156350564.57550001</v>
      </c>
      <c r="L266" s="100"/>
      <c r="M266" s="138"/>
      <c r="N266" s="133"/>
      <c r="O266" s="102">
        <v>11</v>
      </c>
      <c r="P266" s="57" t="s">
        <v>847</v>
      </c>
      <c r="Q266" s="57">
        <v>100865802.5054</v>
      </c>
      <c r="R266" s="57">
        <v>-2536017.62</v>
      </c>
      <c r="S266" s="57">
        <v>48795.346299999997</v>
      </c>
      <c r="T266" s="57">
        <v>888335.22970000003</v>
      </c>
      <c r="U266" s="57">
        <v>8776925.2662000004</v>
      </c>
      <c r="V266" s="57">
        <v>27434809.655900002</v>
      </c>
      <c r="W266" s="58">
        <f t="shared" si="31"/>
        <v>135478650.38350001</v>
      </c>
    </row>
    <row r="267" spans="1:23" ht="25" customHeight="1">
      <c r="A267" s="136"/>
      <c r="B267" s="133"/>
      <c r="C267" s="51">
        <v>6</v>
      </c>
      <c r="D267" s="57" t="s">
        <v>304</v>
      </c>
      <c r="E267" s="57">
        <v>119745606.15979999</v>
      </c>
      <c r="F267" s="57">
        <v>0</v>
      </c>
      <c r="G267" s="57">
        <v>57928.734799999998</v>
      </c>
      <c r="H267" s="57">
        <v>1054611.5523000001</v>
      </c>
      <c r="I267" s="57">
        <v>10419767.7519</v>
      </c>
      <c r="J267" s="57">
        <v>28405107.379299998</v>
      </c>
      <c r="K267" s="58">
        <f t="shared" si="30"/>
        <v>159683021.5781</v>
      </c>
      <c r="L267" s="100"/>
      <c r="M267" s="138"/>
      <c r="N267" s="133"/>
      <c r="O267" s="102">
        <v>12</v>
      </c>
      <c r="P267" s="57" t="s">
        <v>663</v>
      </c>
      <c r="Q267" s="57">
        <v>105190967.8387</v>
      </c>
      <c r="R267" s="57">
        <v>-2536017.62</v>
      </c>
      <c r="S267" s="57">
        <v>50887.71</v>
      </c>
      <c r="T267" s="57">
        <v>926427.39419999998</v>
      </c>
      <c r="U267" s="57">
        <v>9153283.2780000009</v>
      </c>
      <c r="V267" s="57">
        <v>27327246.276700001</v>
      </c>
      <c r="W267" s="58">
        <f t="shared" si="31"/>
        <v>140112794.87759998</v>
      </c>
    </row>
    <row r="268" spans="1:23" ht="25" customHeight="1">
      <c r="A268" s="136"/>
      <c r="B268" s="133"/>
      <c r="C268" s="51">
        <v>7</v>
      </c>
      <c r="D268" s="57" t="s">
        <v>305</v>
      </c>
      <c r="E268" s="57">
        <v>98671123.041299999</v>
      </c>
      <c r="F268" s="57">
        <v>0</v>
      </c>
      <c r="G268" s="57">
        <v>47733.637199999997</v>
      </c>
      <c r="H268" s="57">
        <v>869006.46770000004</v>
      </c>
      <c r="I268" s="57">
        <v>8585953.3296000008</v>
      </c>
      <c r="J268" s="57">
        <v>23502451.777199998</v>
      </c>
      <c r="K268" s="58">
        <f t="shared" si="30"/>
        <v>131676268.25300001</v>
      </c>
      <c r="L268" s="100"/>
      <c r="M268" s="138"/>
      <c r="N268" s="133"/>
      <c r="O268" s="102">
        <v>13</v>
      </c>
      <c r="P268" s="57" t="s">
        <v>868</v>
      </c>
      <c r="Q268" s="57">
        <v>103119040.6866</v>
      </c>
      <c r="R268" s="57">
        <v>-2536017.62</v>
      </c>
      <c r="S268" s="57">
        <v>49885.384100000003</v>
      </c>
      <c r="T268" s="57">
        <v>908179.72409999999</v>
      </c>
      <c r="U268" s="57">
        <v>8972992.7402999997</v>
      </c>
      <c r="V268" s="57">
        <v>27450884.310400002</v>
      </c>
      <c r="W268" s="58">
        <f t="shared" si="31"/>
        <v>137964965.22549999</v>
      </c>
    </row>
    <row r="269" spans="1:23" ht="25" customHeight="1">
      <c r="A269" s="136"/>
      <c r="B269" s="133"/>
      <c r="C269" s="51">
        <v>8</v>
      </c>
      <c r="D269" s="57" t="s">
        <v>306</v>
      </c>
      <c r="E269" s="57">
        <v>121554930.2702</v>
      </c>
      <c r="F269" s="57">
        <v>0</v>
      </c>
      <c r="G269" s="57">
        <v>58804.022499999999</v>
      </c>
      <c r="H269" s="57">
        <v>1070546.4509999999</v>
      </c>
      <c r="I269" s="57">
        <v>10577207.658299999</v>
      </c>
      <c r="J269" s="57">
        <v>27220713.159000002</v>
      </c>
      <c r="K269" s="58">
        <f t="shared" si="30"/>
        <v>160482201.56099999</v>
      </c>
      <c r="L269" s="100"/>
      <c r="M269" s="138"/>
      <c r="N269" s="133"/>
      <c r="O269" s="102">
        <v>14</v>
      </c>
      <c r="P269" s="57" t="s">
        <v>664</v>
      </c>
      <c r="Q269" s="57">
        <v>153158994.73460001</v>
      </c>
      <c r="R269" s="57">
        <v>-2536017.62</v>
      </c>
      <c r="S269" s="57">
        <v>74092.963099999994</v>
      </c>
      <c r="T269" s="57">
        <v>1348886.6135</v>
      </c>
      <c r="U269" s="57">
        <v>13327262.731699999</v>
      </c>
      <c r="V269" s="57">
        <v>37411526.838500001</v>
      </c>
      <c r="W269" s="58">
        <f t="shared" si="31"/>
        <v>202784746.26139998</v>
      </c>
    </row>
    <row r="270" spans="1:23" ht="25" customHeight="1">
      <c r="A270" s="136"/>
      <c r="B270" s="133"/>
      <c r="C270" s="51">
        <v>9</v>
      </c>
      <c r="D270" s="57" t="s">
        <v>307</v>
      </c>
      <c r="E270" s="57">
        <v>130058943.8215</v>
      </c>
      <c r="F270" s="57">
        <v>0</v>
      </c>
      <c r="G270" s="57">
        <v>62917.966699999997</v>
      </c>
      <c r="H270" s="57">
        <v>1145442.1505</v>
      </c>
      <c r="I270" s="57">
        <v>11317191.771299999</v>
      </c>
      <c r="J270" s="57">
        <v>30771444.720100001</v>
      </c>
      <c r="K270" s="58">
        <f t="shared" si="30"/>
        <v>173355940.43010002</v>
      </c>
      <c r="L270" s="100"/>
      <c r="M270" s="138"/>
      <c r="N270" s="133"/>
      <c r="O270" s="102">
        <v>15</v>
      </c>
      <c r="P270" s="57" t="s">
        <v>869</v>
      </c>
      <c r="Q270" s="57">
        <v>104440125.86570001</v>
      </c>
      <c r="R270" s="57">
        <v>-2536017.62</v>
      </c>
      <c r="S270" s="57">
        <v>50524.478900000002</v>
      </c>
      <c r="T270" s="57">
        <v>919814.65370000002</v>
      </c>
      <c r="U270" s="57">
        <v>9087948.1127000004</v>
      </c>
      <c r="V270" s="57">
        <v>28303924.040199999</v>
      </c>
      <c r="W270" s="58">
        <f t="shared" si="31"/>
        <v>140266319.53119999</v>
      </c>
    </row>
    <row r="271" spans="1:23" ht="25" customHeight="1">
      <c r="A271" s="136"/>
      <c r="B271" s="133"/>
      <c r="C271" s="51">
        <v>10</v>
      </c>
      <c r="D271" s="57" t="s">
        <v>308</v>
      </c>
      <c r="E271" s="57">
        <v>113570019.0933</v>
      </c>
      <c r="F271" s="57">
        <v>0</v>
      </c>
      <c r="G271" s="57">
        <v>54941.201800000003</v>
      </c>
      <c r="H271" s="57">
        <v>1000222.5382</v>
      </c>
      <c r="I271" s="57">
        <v>9882393.6885000002</v>
      </c>
      <c r="J271" s="57">
        <v>26550422.869399998</v>
      </c>
      <c r="K271" s="58">
        <f t="shared" si="30"/>
        <v>151057999.39120001</v>
      </c>
      <c r="L271" s="100"/>
      <c r="M271" s="138"/>
      <c r="N271" s="133"/>
      <c r="O271" s="102">
        <v>16</v>
      </c>
      <c r="P271" s="57" t="s">
        <v>665</v>
      </c>
      <c r="Q271" s="57">
        <v>109595087.67649999</v>
      </c>
      <c r="R271" s="57">
        <v>-2536017.62</v>
      </c>
      <c r="S271" s="57">
        <v>53018.269099999998</v>
      </c>
      <c r="T271" s="57">
        <v>965214.91890000005</v>
      </c>
      <c r="U271" s="57">
        <v>9536511.5845999997</v>
      </c>
      <c r="V271" s="57">
        <v>28550573.0821</v>
      </c>
      <c r="W271" s="58">
        <f t="shared" si="31"/>
        <v>146164387.91119999</v>
      </c>
    </row>
    <row r="272" spans="1:23" ht="25" customHeight="1">
      <c r="A272" s="136"/>
      <c r="B272" s="133"/>
      <c r="C272" s="51">
        <v>11</v>
      </c>
      <c r="D272" s="57" t="s">
        <v>309</v>
      </c>
      <c r="E272" s="57">
        <v>121709001.1411</v>
      </c>
      <c r="F272" s="57">
        <v>0</v>
      </c>
      <c r="G272" s="57">
        <v>58878.556600000004</v>
      </c>
      <c r="H272" s="57">
        <v>1071903.3685999999</v>
      </c>
      <c r="I272" s="57">
        <v>10590614.2687</v>
      </c>
      <c r="J272" s="57">
        <v>27752088.7929</v>
      </c>
      <c r="K272" s="58">
        <f t="shared" si="30"/>
        <v>161182486.1279</v>
      </c>
      <c r="L272" s="100"/>
      <c r="M272" s="138"/>
      <c r="N272" s="133"/>
      <c r="O272" s="102">
        <v>17</v>
      </c>
      <c r="P272" s="57" t="s">
        <v>666</v>
      </c>
      <c r="Q272" s="57">
        <v>143187830.49559999</v>
      </c>
      <c r="R272" s="57">
        <v>-2536017.62</v>
      </c>
      <c r="S272" s="57">
        <v>69269.262700000007</v>
      </c>
      <c r="T272" s="57">
        <v>1261069.571</v>
      </c>
      <c r="U272" s="57">
        <v>12459613.2294</v>
      </c>
      <c r="V272" s="57">
        <v>36210145.926700003</v>
      </c>
      <c r="W272" s="58">
        <f t="shared" si="31"/>
        <v>190651910.86539999</v>
      </c>
    </row>
    <row r="273" spans="1:23" ht="25" customHeight="1">
      <c r="A273" s="136"/>
      <c r="B273" s="133"/>
      <c r="C273" s="51">
        <v>12</v>
      </c>
      <c r="D273" s="57" t="s">
        <v>310</v>
      </c>
      <c r="E273" s="57">
        <v>85410543.533800006</v>
      </c>
      <c r="F273" s="57">
        <v>0</v>
      </c>
      <c r="G273" s="57">
        <v>41318.632700000002</v>
      </c>
      <c r="H273" s="57">
        <v>752219.21530000004</v>
      </c>
      <c r="I273" s="57">
        <v>7432072.5055</v>
      </c>
      <c r="J273" s="57">
        <v>20632156.9188</v>
      </c>
      <c r="K273" s="58">
        <f t="shared" si="30"/>
        <v>114268310.8061</v>
      </c>
      <c r="L273" s="100"/>
      <c r="M273" s="138"/>
      <c r="N273" s="133"/>
      <c r="O273" s="102">
        <v>18</v>
      </c>
      <c r="P273" s="57" t="s">
        <v>667</v>
      </c>
      <c r="Q273" s="57">
        <v>123810963.9206</v>
      </c>
      <c r="R273" s="57">
        <v>-2536017.62</v>
      </c>
      <c r="S273" s="57">
        <v>59895.412600000003</v>
      </c>
      <c r="T273" s="57">
        <v>1090415.5654</v>
      </c>
      <c r="U273" s="57">
        <v>10773518.3826</v>
      </c>
      <c r="V273" s="57">
        <v>28898230.236299999</v>
      </c>
      <c r="W273" s="58">
        <f t="shared" si="31"/>
        <v>162097005.89749998</v>
      </c>
    </row>
    <row r="274" spans="1:23" ht="25" customHeight="1">
      <c r="A274" s="136"/>
      <c r="B274" s="133"/>
      <c r="C274" s="51">
        <v>13</v>
      </c>
      <c r="D274" s="57" t="s">
        <v>311</v>
      </c>
      <c r="E274" s="57">
        <v>108252100.4755</v>
      </c>
      <c r="F274" s="57">
        <v>0</v>
      </c>
      <c r="G274" s="57">
        <v>52368.578800000003</v>
      </c>
      <c r="H274" s="57">
        <v>953387.09600000002</v>
      </c>
      <c r="I274" s="57">
        <v>9419650.3888000008</v>
      </c>
      <c r="J274" s="57">
        <v>25512638.618099999</v>
      </c>
      <c r="K274" s="58">
        <f t="shared" si="30"/>
        <v>144190145.15719998</v>
      </c>
      <c r="L274" s="100"/>
      <c r="M274" s="138"/>
      <c r="N274" s="133"/>
      <c r="O274" s="102">
        <v>19</v>
      </c>
      <c r="P274" s="57" t="s">
        <v>668</v>
      </c>
      <c r="Q274" s="57">
        <v>113660275.1217</v>
      </c>
      <c r="R274" s="57">
        <v>-2536017.62</v>
      </c>
      <c r="S274" s="57">
        <v>54984.864500000003</v>
      </c>
      <c r="T274" s="57">
        <v>1001017.432</v>
      </c>
      <c r="U274" s="57">
        <v>9890247.3949999996</v>
      </c>
      <c r="V274" s="57">
        <v>27434866.658300001</v>
      </c>
      <c r="W274" s="58">
        <f t="shared" si="31"/>
        <v>149505373.8515</v>
      </c>
    </row>
    <row r="275" spans="1:23" ht="25" customHeight="1">
      <c r="A275" s="136"/>
      <c r="B275" s="133"/>
      <c r="C275" s="51">
        <v>14</v>
      </c>
      <c r="D275" s="57" t="s">
        <v>312</v>
      </c>
      <c r="E275" s="57">
        <v>105636420.1195</v>
      </c>
      <c r="F275" s="57">
        <v>0</v>
      </c>
      <c r="G275" s="57">
        <v>51103.2042</v>
      </c>
      <c r="H275" s="57">
        <v>930350.53700000001</v>
      </c>
      <c r="I275" s="57">
        <v>9192044.6944999993</v>
      </c>
      <c r="J275" s="57">
        <v>24635087.890299998</v>
      </c>
      <c r="K275" s="58">
        <f t="shared" si="30"/>
        <v>140445006.44549999</v>
      </c>
      <c r="L275" s="100"/>
      <c r="M275" s="138"/>
      <c r="N275" s="133"/>
      <c r="O275" s="102">
        <v>20</v>
      </c>
      <c r="P275" s="57" t="s">
        <v>870</v>
      </c>
      <c r="Q275" s="57">
        <v>102628747.43799999</v>
      </c>
      <c r="R275" s="57">
        <v>-2536017.62</v>
      </c>
      <c r="S275" s="57">
        <v>49648.197399999997</v>
      </c>
      <c r="T275" s="57">
        <v>903861.66229999997</v>
      </c>
      <c r="U275" s="57">
        <v>8930329.4482000005</v>
      </c>
      <c r="V275" s="57">
        <v>26225220.409899998</v>
      </c>
      <c r="W275" s="58">
        <f t="shared" si="31"/>
        <v>136201789.53580001</v>
      </c>
    </row>
    <row r="276" spans="1:23" ht="25" customHeight="1">
      <c r="A276" s="136"/>
      <c r="B276" s="133"/>
      <c r="C276" s="51">
        <v>15</v>
      </c>
      <c r="D276" s="57" t="s">
        <v>313</v>
      </c>
      <c r="E276" s="57">
        <v>113296485.5064</v>
      </c>
      <c r="F276" s="57">
        <v>0</v>
      </c>
      <c r="G276" s="57">
        <v>54808.875800000002</v>
      </c>
      <c r="H276" s="57">
        <v>997813.50049999997</v>
      </c>
      <c r="I276" s="57">
        <v>9858591.9262000006</v>
      </c>
      <c r="J276" s="57">
        <v>26501457.8759</v>
      </c>
      <c r="K276" s="58">
        <f t="shared" si="30"/>
        <v>150709157.6848</v>
      </c>
      <c r="L276" s="100"/>
      <c r="M276" s="138"/>
      <c r="N276" s="133"/>
      <c r="O276" s="102">
        <v>21</v>
      </c>
      <c r="P276" s="57" t="s">
        <v>669</v>
      </c>
      <c r="Q276" s="57">
        <v>126745898.64929999</v>
      </c>
      <c r="R276" s="57">
        <v>-2536017.62</v>
      </c>
      <c r="S276" s="57">
        <v>61315.231399999997</v>
      </c>
      <c r="T276" s="57">
        <v>1116263.8296999999</v>
      </c>
      <c r="U276" s="57">
        <v>11028904.2729</v>
      </c>
      <c r="V276" s="57">
        <v>33022063.130100001</v>
      </c>
      <c r="W276" s="58">
        <f t="shared" si="31"/>
        <v>169438427.49339998</v>
      </c>
    </row>
    <row r="277" spans="1:23" ht="25" customHeight="1">
      <c r="A277" s="136"/>
      <c r="B277" s="134"/>
      <c r="C277" s="51">
        <v>16</v>
      </c>
      <c r="D277" s="57" t="s">
        <v>314</v>
      </c>
      <c r="E277" s="57">
        <v>110133020.65800001</v>
      </c>
      <c r="F277" s="57">
        <v>0</v>
      </c>
      <c r="G277" s="57">
        <v>53278.502200000003</v>
      </c>
      <c r="H277" s="57">
        <v>969952.54850000003</v>
      </c>
      <c r="I277" s="57">
        <v>9583320.2894000001</v>
      </c>
      <c r="J277" s="57">
        <v>25801127.363299999</v>
      </c>
      <c r="K277" s="58">
        <f t="shared" si="30"/>
        <v>146540699.36140001</v>
      </c>
      <c r="L277" s="100"/>
      <c r="M277" s="138"/>
      <c r="N277" s="133"/>
      <c r="O277" s="102">
        <v>22</v>
      </c>
      <c r="P277" s="57" t="s">
        <v>871</v>
      </c>
      <c r="Q277" s="57">
        <v>117400242.75470001</v>
      </c>
      <c r="R277" s="57">
        <v>-2536017.62</v>
      </c>
      <c r="S277" s="57">
        <v>56794.13</v>
      </c>
      <c r="T277" s="57">
        <v>1033955.7017</v>
      </c>
      <c r="U277" s="57">
        <v>10215683.921599999</v>
      </c>
      <c r="V277" s="57">
        <v>29998660.0381</v>
      </c>
      <c r="W277" s="58">
        <f t="shared" si="31"/>
        <v>156169318.92609999</v>
      </c>
    </row>
    <row r="278" spans="1:23" ht="25" customHeight="1">
      <c r="A278" s="51"/>
      <c r="B278" s="119" t="s">
        <v>823</v>
      </c>
      <c r="C278" s="120"/>
      <c r="D278" s="121"/>
      <c r="E278" s="103">
        <f>SUM(E262:E277)</f>
        <v>1824487927.0403001</v>
      </c>
      <c r="F278" s="103">
        <f t="shared" ref="F278:J278" si="32">SUM(F262:F277)</f>
        <v>0</v>
      </c>
      <c r="G278" s="103">
        <f t="shared" si="32"/>
        <v>882623.42660000001</v>
      </c>
      <c r="H278" s="103">
        <f t="shared" si="32"/>
        <v>16068447.991799999</v>
      </c>
      <c r="I278" s="103">
        <f t="shared" si="32"/>
        <v>158759398.99300003</v>
      </c>
      <c r="J278" s="103">
        <f t="shared" si="32"/>
        <v>426319151.48460001</v>
      </c>
      <c r="K278" s="58">
        <f t="shared" si="30"/>
        <v>2426517548.9363003</v>
      </c>
      <c r="L278" s="100"/>
      <c r="M278" s="138"/>
      <c r="N278" s="133"/>
      <c r="O278" s="102">
        <v>23</v>
      </c>
      <c r="P278" s="57" t="s">
        <v>872</v>
      </c>
      <c r="Q278" s="57">
        <v>121538743.7406</v>
      </c>
      <c r="R278" s="57">
        <v>-2536017.62</v>
      </c>
      <c r="S278" s="57">
        <v>58796.192000000003</v>
      </c>
      <c r="T278" s="57">
        <v>1070403.8946</v>
      </c>
      <c r="U278" s="57">
        <v>10575799.1734</v>
      </c>
      <c r="V278" s="57">
        <v>32892268.845800001</v>
      </c>
      <c r="W278" s="58">
        <f t="shared" si="31"/>
        <v>163599994.22640002</v>
      </c>
    </row>
    <row r="279" spans="1:23" ht="25" customHeight="1">
      <c r="A279" s="136">
        <v>14</v>
      </c>
      <c r="B279" s="132" t="s">
        <v>36</v>
      </c>
      <c r="C279" s="51">
        <v>1</v>
      </c>
      <c r="D279" s="57" t="s">
        <v>315</v>
      </c>
      <c r="E279" s="57">
        <v>137960574.1372</v>
      </c>
      <c r="F279" s="57">
        <v>0</v>
      </c>
      <c r="G279" s="57">
        <v>66740.498999999996</v>
      </c>
      <c r="H279" s="57">
        <v>1215032.6004000001</v>
      </c>
      <c r="I279" s="57">
        <v>12004758.9848</v>
      </c>
      <c r="J279" s="57">
        <v>30343231.2949</v>
      </c>
      <c r="K279" s="58">
        <f t="shared" si="30"/>
        <v>181590337.51630002</v>
      </c>
      <c r="L279" s="100"/>
      <c r="M279" s="138"/>
      <c r="N279" s="133"/>
      <c r="O279" s="102">
        <v>24</v>
      </c>
      <c r="P279" s="57" t="s">
        <v>873</v>
      </c>
      <c r="Q279" s="57">
        <v>104046028.2049</v>
      </c>
      <c r="R279" s="57">
        <v>-2536017.62</v>
      </c>
      <c r="S279" s="57">
        <v>50333.828200000004</v>
      </c>
      <c r="T279" s="57">
        <v>916343.79610000004</v>
      </c>
      <c r="U279" s="57">
        <v>9053655.3629999999</v>
      </c>
      <c r="V279" s="57">
        <v>27311456.633900002</v>
      </c>
      <c r="W279" s="58">
        <f t="shared" si="31"/>
        <v>138841800.20609999</v>
      </c>
    </row>
    <row r="280" spans="1:23" ht="25" customHeight="1">
      <c r="A280" s="136"/>
      <c r="B280" s="133"/>
      <c r="C280" s="51">
        <v>2</v>
      </c>
      <c r="D280" s="57" t="s">
        <v>316</v>
      </c>
      <c r="E280" s="57">
        <v>116241698.53730001</v>
      </c>
      <c r="F280" s="57">
        <v>0</v>
      </c>
      <c r="G280" s="57">
        <v>56233.666799999999</v>
      </c>
      <c r="H280" s="57">
        <v>1023752.2867000001</v>
      </c>
      <c r="I280" s="57">
        <v>10114872.1919</v>
      </c>
      <c r="J280" s="57">
        <v>26671654.8138</v>
      </c>
      <c r="K280" s="58">
        <f t="shared" si="30"/>
        <v>154108211.49650002</v>
      </c>
      <c r="L280" s="100"/>
      <c r="M280" s="138"/>
      <c r="N280" s="133"/>
      <c r="O280" s="102">
        <v>25</v>
      </c>
      <c r="P280" s="57" t="s">
        <v>670</v>
      </c>
      <c r="Q280" s="57">
        <v>95212363.035899997</v>
      </c>
      <c r="R280" s="57">
        <v>-2536017.62</v>
      </c>
      <c r="S280" s="57">
        <v>46060.410100000001</v>
      </c>
      <c r="T280" s="57">
        <v>838544.82180000003</v>
      </c>
      <c r="U280" s="57">
        <v>8284986.3285999997</v>
      </c>
      <c r="V280" s="57">
        <v>25280406.943599999</v>
      </c>
      <c r="W280" s="58">
        <f t="shared" si="31"/>
        <v>127126343.91999999</v>
      </c>
    </row>
    <row r="281" spans="1:23" ht="25" customHeight="1">
      <c r="A281" s="136"/>
      <c r="B281" s="133"/>
      <c r="C281" s="51">
        <v>3</v>
      </c>
      <c r="D281" s="57" t="s">
        <v>317</v>
      </c>
      <c r="E281" s="57">
        <v>157345459.33649999</v>
      </c>
      <c r="F281" s="57">
        <v>0</v>
      </c>
      <c r="G281" s="57">
        <v>76118.228199999998</v>
      </c>
      <c r="H281" s="57">
        <v>1385757.2268000001</v>
      </c>
      <c r="I281" s="57">
        <v>13691551.5791</v>
      </c>
      <c r="J281" s="57">
        <v>34957854.170299999</v>
      </c>
      <c r="K281" s="58">
        <f t="shared" si="30"/>
        <v>207456740.54089999</v>
      </c>
      <c r="L281" s="100"/>
      <c r="M281" s="138"/>
      <c r="N281" s="133"/>
      <c r="O281" s="102">
        <v>26</v>
      </c>
      <c r="P281" s="57" t="s">
        <v>671</v>
      </c>
      <c r="Q281" s="57">
        <v>126209410.3017</v>
      </c>
      <c r="R281" s="57">
        <v>-2536017.62</v>
      </c>
      <c r="S281" s="57">
        <v>61055.697099999998</v>
      </c>
      <c r="T281" s="57">
        <v>1111538.923</v>
      </c>
      <c r="U281" s="57">
        <v>10982221.2741</v>
      </c>
      <c r="V281" s="57">
        <v>33120563.140299998</v>
      </c>
      <c r="W281" s="58">
        <f t="shared" si="31"/>
        <v>168948771.71619999</v>
      </c>
    </row>
    <row r="282" spans="1:23" ht="25" customHeight="1">
      <c r="A282" s="136"/>
      <c r="B282" s="133"/>
      <c r="C282" s="51">
        <v>4</v>
      </c>
      <c r="D282" s="57" t="s">
        <v>318</v>
      </c>
      <c r="E282" s="57">
        <v>147910511.73710001</v>
      </c>
      <c r="F282" s="57">
        <v>0</v>
      </c>
      <c r="G282" s="57">
        <v>71553.930699999997</v>
      </c>
      <c r="H282" s="57">
        <v>1302662.6979</v>
      </c>
      <c r="I282" s="57">
        <v>12870561.432700001</v>
      </c>
      <c r="J282" s="57">
        <v>33006265.715100002</v>
      </c>
      <c r="K282" s="58">
        <f t="shared" si="30"/>
        <v>195161555.51350001</v>
      </c>
      <c r="L282" s="100"/>
      <c r="M282" s="138"/>
      <c r="N282" s="133"/>
      <c r="O282" s="102">
        <v>27</v>
      </c>
      <c r="P282" s="57" t="s">
        <v>874</v>
      </c>
      <c r="Q282" s="57">
        <v>137508680.04429999</v>
      </c>
      <c r="R282" s="57">
        <v>-2536017.62</v>
      </c>
      <c r="S282" s="57">
        <v>66521.888399999996</v>
      </c>
      <c r="T282" s="57">
        <v>1211052.7239000001</v>
      </c>
      <c r="U282" s="57">
        <v>11965437.0284</v>
      </c>
      <c r="V282" s="57">
        <v>36673745.801200002</v>
      </c>
      <c r="W282" s="58">
        <f t="shared" si="31"/>
        <v>184889419.86619997</v>
      </c>
    </row>
    <row r="283" spans="1:23" ht="25" customHeight="1">
      <c r="A283" s="136"/>
      <c r="B283" s="133"/>
      <c r="C283" s="51">
        <v>5</v>
      </c>
      <c r="D283" s="57" t="s">
        <v>319</v>
      </c>
      <c r="E283" s="57">
        <v>143012431.0758</v>
      </c>
      <c r="F283" s="57">
        <v>0</v>
      </c>
      <c r="G283" s="57">
        <v>69184.410600000003</v>
      </c>
      <c r="H283" s="57">
        <v>1259524.8107</v>
      </c>
      <c r="I283" s="57">
        <v>12444350.696799999</v>
      </c>
      <c r="J283" s="57">
        <v>30376805.661800001</v>
      </c>
      <c r="K283" s="58">
        <f t="shared" si="30"/>
        <v>187162296.6557</v>
      </c>
      <c r="L283" s="100"/>
      <c r="M283" s="138"/>
      <c r="N283" s="133"/>
      <c r="O283" s="102">
        <v>28</v>
      </c>
      <c r="P283" s="57" t="s">
        <v>672</v>
      </c>
      <c r="Q283" s="57">
        <v>105318575.73819999</v>
      </c>
      <c r="R283" s="57">
        <v>-2536017.62</v>
      </c>
      <c r="S283" s="57">
        <v>50949.442199999998</v>
      </c>
      <c r="T283" s="57">
        <v>927551.24970000004</v>
      </c>
      <c r="U283" s="57">
        <v>9164387.1900999993</v>
      </c>
      <c r="V283" s="57">
        <v>27518147.048900001</v>
      </c>
      <c r="W283" s="58">
        <f t="shared" si="31"/>
        <v>140443593.04909998</v>
      </c>
    </row>
    <row r="284" spans="1:23" ht="25" customHeight="1">
      <c r="A284" s="136"/>
      <c r="B284" s="133"/>
      <c r="C284" s="51">
        <v>6</v>
      </c>
      <c r="D284" s="57" t="s">
        <v>320</v>
      </c>
      <c r="E284" s="57">
        <v>137501916.18849999</v>
      </c>
      <c r="F284" s="57">
        <v>0</v>
      </c>
      <c r="G284" s="57">
        <v>66518.616299999994</v>
      </c>
      <c r="H284" s="57">
        <v>1210993.1539</v>
      </c>
      <c r="I284" s="57">
        <v>11964848.465700001</v>
      </c>
      <c r="J284" s="57">
        <v>28723453.3488</v>
      </c>
      <c r="K284" s="58">
        <f t="shared" si="30"/>
        <v>179467729.77319998</v>
      </c>
      <c r="L284" s="100"/>
      <c r="M284" s="138"/>
      <c r="N284" s="133"/>
      <c r="O284" s="102">
        <v>29</v>
      </c>
      <c r="P284" s="57" t="s">
        <v>673</v>
      </c>
      <c r="Q284" s="57">
        <v>126657792.7571</v>
      </c>
      <c r="R284" s="57">
        <v>-2536017.62</v>
      </c>
      <c r="S284" s="57">
        <v>61272.608800000002</v>
      </c>
      <c r="T284" s="57">
        <v>1115487.8722000001</v>
      </c>
      <c r="U284" s="57">
        <v>11021237.6623</v>
      </c>
      <c r="V284" s="57">
        <v>30150913.2368</v>
      </c>
      <c r="W284" s="58">
        <f t="shared" si="31"/>
        <v>166470686.51719999</v>
      </c>
    </row>
    <row r="285" spans="1:23" ht="25" customHeight="1">
      <c r="A285" s="136"/>
      <c r="B285" s="133"/>
      <c r="C285" s="51">
        <v>7</v>
      </c>
      <c r="D285" s="57" t="s">
        <v>321</v>
      </c>
      <c r="E285" s="57">
        <v>138833748.1027</v>
      </c>
      <c r="F285" s="57">
        <v>0</v>
      </c>
      <c r="G285" s="57">
        <v>67162.91</v>
      </c>
      <c r="H285" s="57">
        <v>1222722.7309999999</v>
      </c>
      <c r="I285" s="57">
        <v>12080738.9745</v>
      </c>
      <c r="J285" s="57">
        <v>30976755.0876</v>
      </c>
      <c r="K285" s="58">
        <f t="shared" si="30"/>
        <v>183181127.80579999</v>
      </c>
      <c r="L285" s="100"/>
      <c r="M285" s="138"/>
      <c r="N285" s="133"/>
      <c r="O285" s="102">
        <v>30</v>
      </c>
      <c r="P285" s="57" t="s">
        <v>875</v>
      </c>
      <c r="Q285" s="57">
        <v>106941438.22139999</v>
      </c>
      <c r="R285" s="57">
        <v>-2536017.62</v>
      </c>
      <c r="S285" s="57">
        <v>51734.526299999998</v>
      </c>
      <c r="T285" s="57">
        <v>941843.96219999995</v>
      </c>
      <c r="U285" s="57">
        <v>9305601.9761999995</v>
      </c>
      <c r="V285" s="57">
        <v>28624277.082800001</v>
      </c>
      <c r="W285" s="58">
        <f t="shared" si="31"/>
        <v>143328878.14889997</v>
      </c>
    </row>
    <row r="286" spans="1:23" ht="25" customHeight="1">
      <c r="A286" s="136"/>
      <c r="B286" s="133"/>
      <c r="C286" s="51">
        <v>8</v>
      </c>
      <c r="D286" s="57" t="s">
        <v>322</v>
      </c>
      <c r="E286" s="57">
        <v>150262164.32280001</v>
      </c>
      <c r="F286" s="57">
        <v>0</v>
      </c>
      <c r="G286" s="57">
        <v>72691.577900000004</v>
      </c>
      <c r="H286" s="57">
        <v>1323373.9378</v>
      </c>
      <c r="I286" s="57">
        <v>13075192.521500001</v>
      </c>
      <c r="J286" s="57">
        <v>33837302.549199998</v>
      </c>
      <c r="K286" s="58">
        <f t="shared" si="30"/>
        <v>198570724.90919998</v>
      </c>
      <c r="L286" s="100"/>
      <c r="M286" s="138"/>
      <c r="N286" s="133"/>
      <c r="O286" s="102">
        <v>31</v>
      </c>
      <c r="P286" s="57" t="s">
        <v>674</v>
      </c>
      <c r="Q286" s="57">
        <v>107408285.3786</v>
      </c>
      <c r="R286" s="57">
        <v>-2536017.62</v>
      </c>
      <c r="S286" s="57">
        <v>51960.370600000002</v>
      </c>
      <c r="T286" s="57">
        <v>945955.53189999994</v>
      </c>
      <c r="U286" s="57">
        <v>9346225.0864000004</v>
      </c>
      <c r="V286" s="57">
        <v>29330535.8367</v>
      </c>
      <c r="W286" s="58">
        <f t="shared" si="31"/>
        <v>144546944.58419999</v>
      </c>
    </row>
    <row r="287" spans="1:23" ht="25" customHeight="1">
      <c r="A287" s="136"/>
      <c r="B287" s="133"/>
      <c r="C287" s="51">
        <v>9</v>
      </c>
      <c r="D287" s="57" t="s">
        <v>323</v>
      </c>
      <c r="E287" s="57">
        <v>136727502.0521</v>
      </c>
      <c r="F287" s="57">
        <v>0</v>
      </c>
      <c r="G287" s="57">
        <v>66143.981899999999</v>
      </c>
      <c r="H287" s="57">
        <v>1204172.811</v>
      </c>
      <c r="I287" s="57">
        <v>11897462.1481</v>
      </c>
      <c r="J287" s="57">
        <v>27447171.387400001</v>
      </c>
      <c r="K287" s="58">
        <f t="shared" si="30"/>
        <v>177342452.38049999</v>
      </c>
      <c r="L287" s="100"/>
      <c r="M287" s="138"/>
      <c r="N287" s="133"/>
      <c r="O287" s="102">
        <v>32</v>
      </c>
      <c r="P287" s="57" t="s">
        <v>675</v>
      </c>
      <c r="Q287" s="57">
        <v>106886717.99529999</v>
      </c>
      <c r="R287" s="57">
        <v>-2536017.62</v>
      </c>
      <c r="S287" s="57">
        <v>51708.054600000003</v>
      </c>
      <c r="T287" s="57">
        <v>941362.03570000001</v>
      </c>
      <c r="U287" s="57">
        <v>9300840.4483000003</v>
      </c>
      <c r="V287" s="57">
        <v>27847734.467399999</v>
      </c>
      <c r="W287" s="58">
        <f t="shared" si="31"/>
        <v>142492345.38129997</v>
      </c>
    </row>
    <row r="288" spans="1:23" ht="25" customHeight="1">
      <c r="A288" s="136"/>
      <c r="B288" s="133"/>
      <c r="C288" s="51">
        <v>10</v>
      </c>
      <c r="D288" s="57" t="s">
        <v>324</v>
      </c>
      <c r="E288" s="57">
        <v>127863117.5248</v>
      </c>
      <c r="F288" s="57">
        <v>0</v>
      </c>
      <c r="G288" s="57">
        <v>61855.702799999999</v>
      </c>
      <c r="H288" s="57">
        <v>1126103.2882000001</v>
      </c>
      <c r="I288" s="57">
        <v>11126120.042099999</v>
      </c>
      <c r="J288" s="57">
        <v>27509132.910100002</v>
      </c>
      <c r="K288" s="58">
        <f t="shared" si="30"/>
        <v>167686329.46800002</v>
      </c>
      <c r="L288" s="100"/>
      <c r="M288" s="139"/>
      <c r="N288" s="134"/>
      <c r="O288" s="102">
        <v>33</v>
      </c>
      <c r="P288" s="57" t="s">
        <v>676</v>
      </c>
      <c r="Q288" s="57">
        <v>123207215.12800001</v>
      </c>
      <c r="R288" s="57">
        <v>-2536017.62</v>
      </c>
      <c r="S288" s="57">
        <v>59603.340100000001</v>
      </c>
      <c r="T288" s="57">
        <v>1085098.2893000001</v>
      </c>
      <c r="U288" s="57">
        <v>10720982.6579</v>
      </c>
      <c r="V288" s="57">
        <v>29663087.3759</v>
      </c>
      <c r="W288" s="58">
        <f t="shared" si="31"/>
        <v>162199969.17120001</v>
      </c>
    </row>
    <row r="289" spans="1:23" ht="25" customHeight="1">
      <c r="A289" s="136"/>
      <c r="B289" s="133"/>
      <c r="C289" s="51">
        <v>11</v>
      </c>
      <c r="D289" s="57" t="s">
        <v>325</v>
      </c>
      <c r="E289" s="57">
        <v>133864089.11939999</v>
      </c>
      <c r="F289" s="57">
        <v>0</v>
      </c>
      <c r="G289" s="57">
        <v>64758.762900000002</v>
      </c>
      <c r="H289" s="57">
        <v>1178954.4464</v>
      </c>
      <c r="I289" s="57">
        <v>11648299.788899999</v>
      </c>
      <c r="J289" s="57">
        <v>27529596.7432</v>
      </c>
      <c r="K289" s="58">
        <f t="shared" si="30"/>
        <v>174285698.86079997</v>
      </c>
      <c r="L289" s="100"/>
      <c r="M289" s="101"/>
      <c r="N289" s="119" t="s">
        <v>840</v>
      </c>
      <c r="O289" s="120"/>
      <c r="P289" s="121"/>
      <c r="Q289" s="103">
        <f>SUM(Q256:Q288)</f>
        <v>3975790170.8889003</v>
      </c>
      <c r="R289" s="103">
        <f t="shared" ref="R289:V289" si="33">SUM(R256:R288)</f>
        <v>-83688581.460000008</v>
      </c>
      <c r="S289" s="103">
        <f t="shared" si="33"/>
        <v>1923348.1851999997</v>
      </c>
      <c r="T289" s="103">
        <f>SUM(T256:T288)</f>
        <v>35015182.419200003</v>
      </c>
      <c r="U289" s="103">
        <f t="shared" si="33"/>
        <v>345956829.14519989</v>
      </c>
      <c r="V289" s="103">
        <f t="shared" si="33"/>
        <v>1030370882.6800001</v>
      </c>
      <c r="W289" s="58">
        <f t="shared" si="31"/>
        <v>5305367831.8585005</v>
      </c>
    </row>
    <row r="290" spans="1:23" ht="25" customHeight="1">
      <c r="A290" s="136"/>
      <c r="B290" s="133"/>
      <c r="C290" s="51">
        <v>12</v>
      </c>
      <c r="D290" s="57" t="s">
        <v>326</v>
      </c>
      <c r="E290" s="57">
        <v>129972646.2367</v>
      </c>
      <c r="F290" s="57">
        <v>0</v>
      </c>
      <c r="G290" s="57">
        <v>62876.2189</v>
      </c>
      <c r="H290" s="57">
        <v>1144682.1189999999</v>
      </c>
      <c r="I290" s="57">
        <v>11309682.5121</v>
      </c>
      <c r="J290" s="57">
        <v>27411088.918400001</v>
      </c>
      <c r="K290" s="58">
        <f t="shared" si="30"/>
        <v>169900976.00509998</v>
      </c>
      <c r="L290" s="100"/>
      <c r="M290" s="137">
        <v>31</v>
      </c>
      <c r="N290" s="132" t="s">
        <v>53</v>
      </c>
      <c r="O290" s="102">
        <v>1</v>
      </c>
      <c r="P290" s="57" t="s">
        <v>677</v>
      </c>
      <c r="Q290" s="57">
        <v>145333596.96619999</v>
      </c>
      <c r="R290" s="57">
        <v>0</v>
      </c>
      <c r="S290" s="57">
        <v>70307.309500000003</v>
      </c>
      <c r="T290" s="57">
        <v>1279967.5512999999</v>
      </c>
      <c r="U290" s="57">
        <v>12646328.9594</v>
      </c>
      <c r="V290" s="57">
        <v>27782840.832400002</v>
      </c>
      <c r="W290" s="58">
        <f t="shared" si="31"/>
        <v>187113041.61879998</v>
      </c>
    </row>
    <row r="291" spans="1:23" ht="25" customHeight="1">
      <c r="A291" s="136"/>
      <c r="B291" s="133"/>
      <c r="C291" s="51">
        <v>13</v>
      </c>
      <c r="D291" s="57" t="s">
        <v>327</v>
      </c>
      <c r="E291" s="57">
        <v>168331579.61359999</v>
      </c>
      <c r="F291" s="57">
        <v>0</v>
      </c>
      <c r="G291" s="57">
        <v>81432.928899999999</v>
      </c>
      <c r="H291" s="57">
        <v>1482513.0889000001</v>
      </c>
      <c r="I291" s="57">
        <v>14647518.361099999</v>
      </c>
      <c r="J291" s="57">
        <v>36698933.054899998</v>
      </c>
      <c r="K291" s="58">
        <f t="shared" si="30"/>
        <v>221241977.04739997</v>
      </c>
      <c r="L291" s="100"/>
      <c r="M291" s="138"/>
      <c r="N291" s="133"/>
      <c r="O291" s="102">
        <v>2</v>
      </c>
      <c r="P291" s="57" t="s">
        <v>518</v>
      </c>
      <c r="Q291" s="57">
        <v>146605816.80230001</v>
      </c>
      <c r="R291" s="57">
        <v>0</v>
      </c>
      <c r="S291" s="57">
        <v>70922.764899999995</v>
      </c>
      <c r="T291" s="57">
        <v>1291172.1188999999</v>
      </c>
      <c r="U291" s="57">
        <v>12757032.271600001</v>
      </c>
      <c r="V291" s="57">
        <v>28443611.7344</v>
      </c>
      <c r="W291" s="58">
        <f t="shared" si="31"/>
        <v>189168555.69210002</v>
      </c>
    </row>
    <row r="292" spans="1:23" ht="25" customHeight="1">
      <c r="A292" s="136"/>
      <c r="B292" s="133"/>
      <c r="C292" s="51">
        <v>14</v>
      </c>
      <c r="D292" s="57" t="s">
        <v>328</v>
      </c>
      <c r="E292" s="57">
        <v>115499141.12890001</v>
      </c>
      <c r="F292" s="57">
        <v>0</v>
      </c>
      <c r="G292" s="57">
        <v>55874.443599999999</v>
      </c>
      <c r="H292" s="57">
        <v>1017212.5092</v>
      </c>
      <c r="I292" s="57">
        <v>10050257.915100001</v>
      </c>
      <c r="J292" s="57">
        <v>26264886.252999999</v>
      </c>
      <c r="K292" s="58">
        <f t="shared" si="30"/>
        <v>152887372.2498</v>
      </c>
      <c r="L292" s="100"/>
      <c r="M292" s="138"/>
      <c r="N292" s="133"/>
      <c r="O292" s="102">
        <v>3</v>
      </c>
      <c r="P292" s="57" t="s">
        <v>678</v>
      </c>
      <c r="Q292" s="57">
        <v>145966966.04800001</v>
      </c>
      <c r="R292" s="57">
        <v>0</v>
      </c>
      <c r="S292" s="57">
        <v>70613.711299999995</v>
      </c>
      <c r="T292" s="57">
        <v>1285545.6961999999</v>
      </c>
      <c r="U292" s="57">
        <v>12701442.1193</v>
      </c>
      <c r="V292" s="57">
        <v>27964507.228599999</v>
      </c>
      <c r="W292" s="58">
        <f t="shared" si="31"/>
        <v>187989074.80340001</v>
      </c>
    </row>
    <row r="293" spans="1:23" ht="25" customHeight="1">
      <c r="A293" s="136"/>
      <c r="B293" s="133"/>
      <c r="C293" s="51">
        <v>15</v>
      </c>
      <c r="D293" s="57" t="s">
        <v>329</v>
      </c>
      <c r="E293" s="57">
        <v>127838870.9272</v>
      </c>
      <c r="F293" s="57">
        <v>0</v>
      </c>
      <c r="G293" s="57">
        <v>61843.973100000003</v>
      </c>
      <c r="H293" s="57">
        <v>1125889.746</v>
      </c>
      <c r="I293" s="57">
        <v>11124010.203400001</v>
      </c>
      <c r="J293" s="57">
        <v>29222109.650600001</v>
      </c>
      <c r="K293" s="58">
        <f t="shared" si="30"/>
        <v>169372724.50030005</v>
      </c>
      <c r="L293" s="100"/>
      <c r="M293" s="138"/>
      <c r="N293" s="133"/>
      <c r="O293" s="102">
        <v>4</v>
      </c>
      <c r="P293" s="57" t="s">
        <v>679</v>
      </c>
      <c r="Q293" s="57">
        <v>110817028.3131</v>
      </c>
      <c r="R293" s="57">
        <v>0</v>
      </c>
      <c r="S293" s="57">
        <v>53609.4012</v>
      </c>
      <c r="T293" s="57">
        <v>975976.67249999999</v>
      </c>
      <c r="U293" s="57">
        <v>9642839.8085999992</v>
      </c>
      <c r="V293" s="57">
        <v>22671727.7434</v>
      </c>
      <c r="W293" s="58">
        <f t="shared" si="31"/>
        <v>144161181.93879998</v>
      </c>
    </row>
    <row r="294" spans="1:23" ht="25" customHeight="1">
      <c r="A294" s="136"/>
      <c r="B294" s="133"/>
      <c r="C294" s="51">
        <v>16</v>
      </c>
      <c r="D294" s="57" t="s">
        <v>330</v>
      </c>
      <c r="E294" s="57">
        <v>145159333.37470001</v>
      </c>
      <c r="F294" s="57">
        <v>0</v>
      </c>
      <c r="G294" s="57">
        <v>70223.006899999993</v>
      </c>
      <c r="H294" s="57">
        <v>1278432.7944</v>
      </c>
      <c r="I294" s="57">
        <v>12631165.2619</v>
      </c>
      <c r="J294" s="57">
        <v>32387790.535100002</v>
      </c>
      <c r="K294" s="58">
        <f t="shared" si="30"/>
        <v>191526944.97300005</v>
      </c>
      <c r="L294" s="100"/>
      <c r="M294" s="138"/>
      <c r="N294" s="133"/>
      <c r="O294" s="102">
        <v>5</v>
      </c>
      <c r="P294" s="57" t="s">
        <v>680</v>
      </c>
      <c r="Q294" s="57">
        <v>192806505.2929</v>
      </c>
      <c r="R294" s="57">
        <v>0</v>
      </c>
      <c r="S294" s="57">
        <v>93273.041599999997</v>
      </c>
      <c r="T294" s="57">
        <v>1698066.2117999999</v>
      </c>
      <c r="U294" s="57">
        <v>16777225.2414</v>
      </c>
      <c r="V294" s="57">
        <v>42263311.376599997</v>
      </c>
      <c r="W294" s="58">
        <f t="shared" si="31"/>
        <v>253638381.16429999</v>
      </c>
    </row>
    <row r="295" spans="1:23" ht="25" customHeight="1">
      <c r="A295" s="136"/>
      <c r="B295" s="134"/>
      <c r="C295" s="51">
        <v>17</v>
      </c>
      <c r="D295" s="57" t="s">
        <v>331</v>
      </c>
      <c r="E295" s="57">
        <v>120211989.98710001</v>
      </c>
      <c r="F295" s="57">
        <v>0</v>
      </c>
      <c r="G295" s="57">
        <v>58154.354899999998</v>
      </c>
      <c r="H295" s="57">
        <v>1058719.0414</v>
      </c>
      <c r="I295" s="57">
        <v>10460350.5451</v>
      </c>
      <c r="J295" s="57">
        <v>26144782.363200001</v>
      </c>
      <c r="K295" s="58">
        <f t="shared" si="30"/>
        <v>157933996.29170001</v>
      </c>
      <c r="L295" s="100"/>
      <c r="M295" s="138"/>
      <c r="N295" s="133"/>
      <c r="O295" s="102">
        <v>6</v>
      </c>
      <c r="P295" s="57" t="s">
        <v>681</v>
      </c>
      <c r="Q295" s="57">
        <v>166728572.37020001</v>
      </c>
      <c r="R295" s="57">
        <v>0</v>
      </c>
      <c r="S295" s="57">
        <v>80657.45</v>
      </c>
      <c r="T295" s="57">
        <v>1468395.2435000001</v>
      </c>
      <c r="U295" s="57">
        <v>14508031.2959</v>
      </c>
      <c r="V295" s="57">
        <v>35275738.891199999</v>
      </c>
      <c r="W295" s="58">
        <f t="shared" si="31"/>
        <v>218061395.25079998</v>
      </c>
    </row>
    <row r="296" spans="1:23" ht="25" customHeight="1">
      <c r="A296" s="51"/>
      <c r="B296" s="119" t="s">
        <v>824</v>
      </c>
      <c r="C296" s="120"/>
      <c r="D296" s="121"/>
      <c r="E296" s="103">
        <f>SUM(E279:E295)</f>
        <v>2334536773.4024</v>
      </c>
      <c r="F296" s="103">
        <f t="shared" ref="F296:J296" si="34">SUM(F279:F295)</f>
        <v>0</v>
      </c>
      <c r="G296" s="103">
        <f t="shared" si="34"/>
        <v>1129367.2133999998</v>
      </c>
      <c r="H296" s="103">
        <f t="shared" si="34"/>
        <v>20560499.289699998</v>
      </c>
      <c r="I296" s="103">
        <f t="shared" si="34"/>
        <v>203141741.62480006</v>
      </c>
      <c r="J296" s="103">
        <f t="shared" si="34"/>
        <v>509508814.45740002</v>
      </c>
      <c r="K296" s="58">
        <f t="shared" si="30"/>
        <v>3068877195.9877</v>
      </c>
      <c r="L296" s="100"/>
      <c r="M296" s="138"/>
      <c r="N296" s="133"/>
      <c r="O296" s="102">
        <v>7</v>
      </c>
      <c r="P296" s="57" t="s">
        <v>682</v>
      </c>
      <c r="Q296" s="57">
        <v>146361593.5469</v>
      </c>
      <c r="R296" s="57">
        <v>0</v>
      </c>
      <c r="S296" s="57">
        <v>70804.618300000002</v>
      </c>
      <c r="T296" s="57">
        <v>1289021.2202000001</v>
      </c>
      <c r="U296" s="57">
        <v>12735780.973300001</v>
      </c>
      <c r="V296" s="57">
        <v>27248786.089400001</v>
      </c>
      <c r="W296" s="58">
        <f t="shared" si="31"/>
        <v>187705986.4481</v>
      </c>
    </row>
    <row r="297" spans="1:23" ht="25" customHeight="1">
      <c r="A297" s="136">
        <v>15</v>
      </c>
      <c r="B297" s="132" t="s">
        <v>37</v>
      </c>
      <c r="C297" s="51">
        <v>1</v>
      </c>
      <c r="D297" s="57" t="s">
        <v>332</v>
      </c>
      <c r="E297" s="57">
        <v>191800346.9648</v>
      </c>
      <c r="F297" s="57">
        <v>-4907596.13</v>
      </c>
      <c r="G297" s="57">
        <v>92786.297399999996</v>
      </c>
      <c r="H297" s="57">
        <v>1689204.8746</v>
      </c>
      <c r="I297" s="57">
        <v>16689673.5021</v>
      </c>
      <c r="J297" s="57">
        <v>37629342.118900001</v>
      </c>
      <c r="K297" s="58">
        <f t="shared" si="30"/>
        <v>242993757.62779999</v>
      </c>
      <c r="L297" s="100"/>
      <c r="M297" s="138"/>
      <c r="N297" s="133"/>
      <c r="O297" s="102">
        <v>8</v>
      </c>
      <c r="P297" s="57" t="s">
        <v>683</v>
      </c>
      <c r="Q297" s="57">
        <v>129260897.11409999</v>
      </c>
      <c r="R297" s="57">
        <v>0</v>
      </c>
      <c r="S297" s="57">
        <v>62531.899599999997</v>
      </c>
      <c r="T297" s="57">
        <v>1138413.6732000001</v>
      </c>
      <c r="U297" s="57">
        <v>11247749.0451</v>
      </c>
      <c r="V297" s="57">
        <v>24713664.876899999</v>
      </c>
      <c r="W297" s="58">
        <f t="shared" si="31"/>
        <v>166423256.60889998</v>
      </c>
    </row>
    <row r="298" spans="1:23" ht="25" customHeight="1">
      <c r="A298" s="136"/>
      <c r="B298" s="133"/>
      <c r="C298" s="51">
        <v>2</v>
      </c>
      <c r="D298" s="57" t="s">
        <v>333</v>
      </c>
      <c r="E298" s="57">
        <v>139291644.45050001</v>
      </c>
      <c r="F298" s="57">
        <v>-4907596.13</v>
      </c>
      <c r="G298" s="57">
        <v>67384.424199999994</v>
      </c>
      <c r="H298" s="57">
        <v>1226755.4701</v>
      </c>
      <c r="I298" s="57">
        <v>12120583.2223</v>
      </c>
      <c r="J298" s="57">
        <v>30486723.320999999</v>
      </c>
      <c r="K298" s="58">
        <f t="shared" si="30"/>
        <v>178285494.7581</v>
      </c>
      <c r="L298" s="100"/>
      <c r="M298" s="138"/>
      <c r="N298" s="133"/>
      <c r="O298" s="102">
        <v>9</v>
      </c>
      <c r="P298" s="57" t="s">
        <v>684</v>
      </c>
      <c r="Q298" s="57">
        <v>132579764.15019999</v>
      </c>
      <c r="R298" s="57">
        <v>0</v>
      </c>
      <c r="S298" s="57">
        <v>64137.451399999998</v>
      </c>
      <c r="T298" s="57">
        <v>1167643.2677</v>
      </c>
      <c r="U298" s="57">
        <v>11536543.138</v>
      </c>
      <c r="V298" s="57">
        <v>25809192.479200002</v>
      </c>
      <c r="W298" s="58">
        <f t="shared" si="31"/>
        <v>171157280.48649999</v>
      </c>
    </row>
    <row r="299" spans="1:23" ht="25" customHeight="1">
      <c r="A299" s="136"/>
      <c r="B299" s="133"/>
      <c r="C299" s="51">
        <v>3</v>
      </c>
      <c r="D299" s="57" t="s">
        <v>849</v>
      </c>
      <c r="E299" s="57">
        <v>140193979.7904</v>
      </c>
      <c r="F299" s="57">
        <v>-4907596.13</v>
      </c>
      <c r="G299" s="57">
        <v>67820.942500000005</v>
      </c>
      <c r="H299" s="57">
        <v>1234702.4277999999</v>
      </c>
      <c r="I299" s="57">
        <v>12199100.714299999</v>
      </c>
      <c r="J299" s="57">
        <v>29893614.173799999</v>
      </c>
      <c r="K299" s="58">
        <f t="shared" si="30"/>
        <v>178681621.9188</v>
      </c>
      <c r="L299" s="100"/>
      <c r="M299" s="138"/>
      <c r="N299" s="133"/>
      <c r="O299" s="102">
        <v>10</v>
      </c>
      <c r="P299" s="57" t="s">
        <v>685</v>
      </c>
      <c r="Q299" s="57">
        <v>125771120.1635</v>
      </c>
      <c r="R299" s="57">
        <v>0</v>
      </c>
      <c r="S299" s="57">
        <v>60843.667600000001</v>
      </c>
      <c r="T299" s="57">
        <v>1107678.8578999999</v>
      </c>
      <c r="U299" s="57">
        <v>10944083.0777</v>
      </c>
      <c r="V299" s="57">
        <v>23851846.789700001</v>
      </c>
      <c r="W299" s="58">
        <f t="shared" si="31"/>
        <v>161735572.5564</v>
      </c>
    </row>
    <row r="300" spans="1:23" ht="25" customHeight="1">
      <c r="A300" s="136"/>
      <c r="B300" s="133"/>
      <c r="C300" s="51">
        <v>4</v>
      </c>
      <c r="D300" s="57" t="s">
        <v>334</v>
      </c>
      <c r="E300" s="57">
        <v>152760258.53569999</v>
      </c>
      <c r="F300" s="57">
        <v>-4907596.13</v>
      </c>
      <c r="G300" s="57">
        <v>73900.068499999994</v>
      </c>
      <c r="H300" s="57">
        <v>1345374.9039</v>
      </c>
      <c r="I300" s="57">
        <v>13292566.355599999</v>
      </c>
      <c r="J300" s="57">
        <v>30181247.884199999</v>
      </c>
      <c r="K300" s="58">
        <f t="shared" si="30"/>
        <v>192745751.61790001</v>
      </c>
      <c r="L300" s="100"/>
      <c r="M300" s="138"/>
      <c r="N300" s="133"/>
      <c r="O300" s="102">
        <v>11</v>
      </c>
      <c r="P300" s="57" t="s">
        <v>686</v>
      </c>
      <c r="Q300" s="57">
        <v>173769114.05930001</v>
      </c>
      <c r="R300" s="57">
        <v>0</v>
      </c>
      <c r="S300" s="57">
        <v>84063.417799999996</v>
      </c>
      <c r="T300" s="57">
        <v>1530401.9996</v>
      </c>
      <c r="U300" s="57">
        <v>15120670.1358</v>
      </c>
      <c r="V300" s="57">
        <v>34603966.541299999</v>
      </c>
      <c r="W300" s="58">
        <f t="shared" si="31"/>
        <v>225108216.15380001</v>
      </c>
    </row>
    <row r="301" spans="1:23" ht="25" customHeight="1">
      <c r="A301" s="136"/>
      <c r="B301" s="133"/>
      <c r="C301" s="51">
        <v>5</v>
      </c>
      <c r="D301" s="57" t="s">
        <v>335</v>
      </c>
      <c r="E301" s="57">
        <v>148580257.87439999</v>
      </c>
      <c r="F301" s="57">
        <v>-4907596.13</v>
      </c>
      <c r="G301" s="57">
        <v>71877.930399999997</v>
      </c>
      <c r="H301" s="57">
        <v>1308561.2191999999</v>
      </c>
      <c r="I301" s="57">
        <v>12928839.9735</v>
      </c>
      <c r="J301" s="57">
        <v>31828443.946600001</v>
      </c>
      <c r="K301" s="58">
        <f t="shared" si="30"/>
        <v>189810384.8141</v>
      </c>
      <c r="L301" s="100"/>
      <c r="M301" s="138"/>
      <c r="N301" s="133"/>
      <c r="O301" s="102">
        <v>12</v>
      </c>
      <c r="P301" s="57" t="s">
        <v>687</v>
      </c>
      <c r="Q301" s="57">
        <v>116990461.85529999</v>
      </c>
      <c r="R301" s="57">
        <v>0</v>
      </c>
      <c r="S301" s="57">
        <v>56595.8923</v>
      </c>
      <c r="T301" s="57">
        <v>1030346.7203</v>
      </c>
      <c r="U301" s="57">
        <v>10180026.4813</v>
      </c>
      <c r="V301" s="57">
        <v>23344868.149</v>
      </c>
      <c r="W301" s="58">
        <f t="shared" si="31"/>
        <v>151602299.09819999</v>
      </c>
    </row>
    <row r="302" spans="1:23" ht="25" customHeight="1">
      <c r="A302" s="136"/>
      <c r="B302" s="133"/>
      <c r="C302" s="51">
        <v>6</v>
      </c>
      <c r="D302" s="57" t="s">
        <v>37</v>
      </c>
      <c r="E302" s="57">
        <v>161785026.81889999</v>
      </c>
      <c r="F302" s="57">
        <v>-4907596.13</v>
      </c>
      <c r="G302" s="57">
        <v>78265.935700000002</v>
      </c>
      <c r="H302" s="57">
        <v>1424856.9424999999</v>
      </c>
      <c r="I302" s="57">
        <v>14077864.393200001</v>
      </c>
      <c r="J302" s="57">
        <v>33647559.008299999</v>
      </c>
      <c r="K302" s="58">
        <f t="shared" si="30"/>
        <v>206105976.9686</v>
      </c>
      <c r="L302" s="100"/>
      <c r="M302" s="138"/>
      <c r="N302" s="133"/>
      <c r="O302" s="102">
        <v>13</v>
      </c>
      <c r="P302" s="57" t="s">
        <v>688</v>
      </c>
      <c r="Q302" s="57">
        <v>156184530.39030001</v>
      </c>
      <c r="R302" s="57">
        <v>0</v>
      </c>
      <c r="S302" s="57">
        <v>75556.611399999994</v>
      </c>
      <c r="T302" s="57">
        <v>1375532.8092</v>
      </c>
      <c r="U302" s="57">
        <v>13590532.3402</v>
      </c>
      <c r="V302" s="57">
        <v>28718704.934300002</v>
      </c>
      <c r="W302" s="58">
        <f t="shared" si="31"/>
        <v>199944857.08540002</v>
      </c>
    </row>
    <row r="303" spans="1:23" ht="25" customHeight="1">
      <c r="A303" s="136"/>
      <c r="B303" s="133"/>
      <c r="C303" s="51">
        <v>7</v>
      </c>
      <c r="D303" s="57" t="s">
        <v>336</v>
      </c>
      <c r="E303" s="57">
        <v>126854411.1337</v>
      </c>
      <c r="F303" s="57">
        <v>-4907596.13</v>
      </c>
      <c r="G303" s="57">
        <v>61367.725899999998</v>
      </c>
      <c r="H303" s="57">
        <v>1117219.51</v>
      </c>
      <c r="I303" s="57">
        <v>11038346.580800001</v>
      </c>
      <c r="J303" s="57">
        <v>26910169.7086</v>
      </c>
      <c r="K303" s="58">
        <f t="shared" si="30"/>
        <v>161073918.52899998</v>
      </c>
      <c r="L303" s="100"/>
      <c r="M303" s="138"/>
      <c r="N303" s="133"/>
      <c r="O303" s="102">
        <v>14</v>
      </c>
      <c r="P303" s="57" t="s">
        <v>689</v>
      </c>
      <c r="Q303" s="57">
        <v>155958635.90959999</v>
      </c>
      <c r="R303" s="57">
        <v>0</v>
      </c>
      <c r="S303" s="57">
        <v>75447.331600000005</v>
      </c>
      <c r="T303" s="57">
        <v>1373543.3339</v>
      </c>
      <c r="U303" s="57">
        <v>13570875.936100001</v>
      </c>
      <c r="V303" s="57">
        <v>29017625.1043</v>
      </c>
      <c r="W303" s="58">
        <f t="shared" si="31"/>
        <v>199996127.6155</v>
      </c>
    </row>
    <row r="304" spans="1:23" ht="25" customHeight="1">
      <c r="A304" s="136"/>
      <c r="B304" s="133"/>
      <c r="C304" s="51">
        <v>8</v>
      </c>
      <c r="D304" s="57" t="s">
        <v>337</v>
      </c>
      <c r="E304" s="57">
        <v>136074722.71039999</v>
      </c>
      <c r="F304" s="57">
        <v>-4907596.13</v>
      </c>
      <c r="G304" s="57">
        <v>65828.190100000007</v>
      </c>
      <c r="H304" s="57">
        <v>1198423.7179</v>
      </c>
      <c r="I304" s="57">
        <v>11840659.987600001</v>
      </c>
      <c r="J304" s="57">
        <v>29503376.285999998</v>
      </c>
      <c r="K304" s="58">
        <f t="shared" si="30"/>
        <v>173775414.76199996</v>
      </c>
      <c r="L304" s="100"/>
      <c r="M304" s="138"/>
      <c r="N304" s="133"/>
      <c r="O304" s="102">
        <v>15</v>
      </c>
      <c r="P304" s="57" t="s">
        <v>690</v>
      </c>
      <c r="Q304" s="57">
        <v>123250408.9103</v>
      </c>
      <c r="R304" s="57">
        <v>0</v>
      </c>
      <c r="S304" s="57">
        <v>59624.235699999997</v>
      </c>
      <c r="T304" s="57">
        <v>1085478.7013000001</v>
      </c>
      <c r="U304" s="57">
        <v>10724741.202299999</v>
      </c>
      <c r="V304" s="57">
        <v>25291269.392999999</v>
      </c>
      <c r="W304" s="58">
        <f t="shared" si="31"/>
        <v>160411522.44260001</v>
      </c>
    </row>
    <row r="305" spans="1:23" ht="25" customHeight="1">
      <c r="A305" s="136"/>
      <c r="B305" s="133"/>
      <c r="C305" s="51">
        <v>9</v>
      </c>
      <c r="D305" s="57" t="s">
        <v>338</v>
      </c>
      <c r="E305" s="57">
        <v>124056947.3617</v>
      </c>
      <c r="F305" s="57">
        <v>-4907596.13</v>
      </c>
      <c r="G305" s="57">
        <v>60014.410799999998</v>
      </c>
      <c r="H305" s="57">
        <v>1092581.9661999999</v>
      </c>
      <c r="I305" s="57">
        <v>10794922.845000001</v>
      </c>
      <c r="J305" s="57">
        <v>26247802.741700001</v>
      </c>
      <c r="K305" s="58">
        <f t="shared" si="30"/>
        <v>157344673.1954</v>
      </c>
      <c r="L305" s="100"/>
      <c r="M305" s="138"/>
      <c r="N305" s="133"/>
      <c r="O305" s="102">
        <v>16</v>
      </c>
      <c r="P305" s="57" t="s">
        <v>691</v>
      </c>
      <c r="Q305" s="57">
        <v>157043406.618</v>
      </c>
      <c r="R305" s="57">
        <v>0</v>
      </c>
      <c r="S305" s="57">
        <v>75972.1057</v>
      </c>
      <c r="T305" s="57">
        <v>1383097.0182</v>
      </c>
      <c r="U305" s="57">
        <v>13665268.199899999</v>
      </c>
      <c r="V305" s="57">
        <v>29649666.836599998</v>
      </c>
      <c r="W305" s="58">
        <f t="shared" si="31"/>
        <v>201817410.7784</v>
      </c>
    </row>
    <row r="306" spans="1:23" ht="25" customHeight="1">
      <c r="A306" s="136"/>
      <c r="B306" s="133"/>
      <c r="C306" s="51">
        <v>10</v>
      </c>
      <c r="D306" s="57" t="s">
        <v>339</v>
      </c>
      <c r="E306" s="57">
        <v>117652309.74169999</v>
      </c>
      <c r="F306" s="57">
        <v>-4907596.13</v>
      </c>
      <c r="G306" s="57">
        <v>56916.071199999998</v>
      </c>
      <c r="H306" s="57">
        <v>1036175.681</v>
      </c>
      <c r="I306" s="57">
        <v>10237617.749</v>
      </c>
      <c r="J306" s="57">
        <v>27007928.688700002</v>
      </c>
      <c r="K306" s="58">
        <f t="shared" si="30"/>
        <v>151083351.80159998</v>
      </c>
      <c r="L306" s="100"/>
      <c r="M306" s="139"/>
      <c r="N306" s="134"/>
      <c r="O306" s="102">
        <v>17</v>
      </c>
      <c r="P306" s="57" t="s">
        <v>692</v>
      </c>
      <c r="Q306" s="57">
        <v>166859318.6207</v>
      </c>
      <c r="R306" s="57">
        <v>0</v>
      </c>
      <c r="S306" s="57">
        <v>80720.700500000006</v>
      </c>
      <c r="T306" s="57">
        <v>1469546.7387999999</v>
      </c>
      <c r="U306" s="57">
        <v>14519408.294199999</v>
      </c>
      <c r="V306" s="57">
        <v>27010288.379500002</v>
      </c>
      <c r="W306" s="58">
        <f t="shared" si="31"/>
        <v>209939282.73370001</v>
      </c>
    </row>
    <row r="307" spans="1:23" ht="25" customHeight="1">
      <c r="A307" s="136"/>
      <c r="B307" s="134"/>
      <c r="C307" s="51">
        <v>11</v>
      </c>
      <c r="D307" s="57" t="s">
        <v>340</v>
      </c>
      <c r="E307" s="57">
        <v>160576322.25549999</v>
      </c>
      <c r="F307" s="57">
        <v>-4907596.13</v>
      </c>
      <c r="G307" s="57">
        <v>77681.206699999995</v>
      </c>
      <c r="H307" s="57">
        <v>1414211.7603</v>
      </c>
      <c r="I307" s="57">
        <v>13972687.9175</v>
      </c>
      <c r="J307" s="57">
        <v>32920665.414299998</v>
      </c>
      <c r="K307" s="58">
        <f t="shared" si="30"/>
        <v>204053972.42429999</v>
      </c>
      <c r="L307" s="100"/>
      <c r="M307" s="101"/>
      <c r="N307" s="119" t="s">
        <v>841</v>
      </c>
      <c r="O307" s="120"/>
      <c r="P307" s="121"/>
      <c r="Q307" s="103">
        <f>SUM(Q290:Q306)</f>
        <v>2492287737.1308999</v>
      </c>
      <c r="R307" s="103">
        <f t="shared" ref="R307:V307" si="35">SUM(R290:R306)</f>
        <v>0</v>
      </c>
      <c r="S307" s="103">
        <f t="shared" si="35"/>
        <v>1205681.6104000001</v>
      </c>
      <c r="T307" s="103">
        <f>SUM(T290:T306)</f>
        <v>21949827.834499996</v>
      </c>
      <c r="U307" s="103">
        <f t="shared" si="35"/>
        <v>216868578.52010003</v>
      </c>
      <c r="V307" s="103">
        <f t="shared" si="35"/>
        <v>483661617.37980008</v>
      </c>
      <c r="W307" s="58">
        <f t="shared" si="31"/>
        <v>3215973442.4757004</v>
      </c>
    </row>
    <row r="308" spans="1:23" ht="25" customHeight="1">
      <c r="A308" s="51"/>
      <c r="B308" s="119" t="s">
        <v>825</v>
      </c>
      <c r="C308" s="120"/>
      <c r="D308" s="121"/>
      <c r="E308" s="103">
        <f>SUM(E297:E307)</f>
        <v>1599626227.6377001</v>
      </c>
      <c r="F308" s="103">
        <f t="shared" ref="F308:J308" si="36">SUM(F297:F307)</f>
        <v>-53983557.430000007</v>
      </c>
      <c r="G308" s="103">
        <f t="shared" si="36"/>
        <v>773843.20339999988</v>
      </c>
      <c r="H308" s="103">
        <f t="shared" si="36"/>
        <v>14088068.4735</v>
      </c>
      <c r="I308" s="103">
        <f t="shared" si="36"/>
        <v>139192863.24089998</v>
      </c>
      <c r="J308" s="103">
        <f t="shared" si="36"/>
        <v>336256873.29210007</v>
      </c>
      <c r="K308" s="58">
        <f t="shared" si="30"/>
        <v>2035954318.4176002</v>
      </c>
      <c r="L308" s="100"/>
      <c r="M308" s="137">
        <v>32</v>
      </c>
      <c r="N308" s="132" t="s">
        <v>54</v>
      </c>
      <c r="O308" s="102">
        <v>1</v>
      </c>
      <c r="P308" s="57" t="s">
        <v>693</v>
      </c>
      <c r="Q308" s="57">
        <v>111020944.4117</v>
      </c>
      <c r="R308" s="57">
        <v>0</v>
      </c>
      <c r="S308" s="57">
        <v>53708.048699999999</v>
      </c>
      <c r="T308" s="57">
        <v>977772.58200000005</v>
      </c>
      <c r="U308" s="57">
        <v>9660583.7446999997</v>
      </c>
      <c r="V308" s="57">
        <v>31553974.9175</v>
      </c>
      <c r="W308" s="58">
        <f t="shared" si="31"/>
        <v>153266983.70460001</v>
      </c>
    </row>
    <row r="309" spans="1:23" ht="25" customHeight="1">
      <c r="A309" s="136">
        <v>16</v>
      </c>
      <c r="B309" s="132" t="s">
        <v>38</v>
      </c>
      <c r="C309" s="51">
        <v>1</v>
      </c>
      <c r="D309" s="57" t="s">
        <v>341</v>
      </c>
      <c r="E309" s="57">
        <v>125521896.9276</v>
      </c>
      <c r="F309" s="57">
        <v>0</v>
      </c>
      <c r="G309" s="57">
        <v>60723.102099999996</v>
      </c>
      <c r="H309" s="57">
        <v>1105483.9239000001</v>
      </c>
      <c r="I309" s="57">
        <v>10922396.7018</v>
      </c>
      <c r="J309" s="57">
        <v>28743253.795600001</v>
      </c>
      <c r="K309" s="58">
        <f t="shared" si="30"/>
        <v>166353754.45099998</v>
      </c>
      <c r="L309" s="100"/>
      <c r="M309" s="138"/>
      <c r="N309" s="133"/>
      <c r="O309" s="102">
        <v>2</v>
      </c>
      <c r="P309" s="57" t="s">
        <v>694</v>
      </c>
      <c r="Q309" s="57">
        <v>138712047.8748</v>
      </c>
      <c r="R309" s="57">
        <v>0</v>
      </c>
      <c r="S309" s="57">
        <v>67104.035699999993</v>
      </c>
      <c r="T309" s="57">
        <v>1221650.9049</v>
      </c>
      <c r="U309" s="57">
        <v>12070149.1237</v>
      </c>
      <c r="V309" s="57">
        <v>36266812.791500002</v>
      </c>
      <c r="W309" s="58">
        <f t="shared" si="31"/>
        <v>188337764.7306</v>
      </c>
    </row>
    <row r="310" spans="1:23" ht="25" customHeight="1">
      <c r="A310" s="136"/>
      <c r="B310" s="133"/>
      <c r="C310" s="51">
        <v>2</v>
      </c>
      <c r="D310" s="57" t="s">
        <v>342</v>
      </c>
      <c r="E310" s="57">
        <v>118122432.11480001</v>
      </c>
      <c r="F310" s="57">
        <v>0</v>
      </c>
      <c r="G310" s="57">
        <v>57143.5</v>
      </c>
      <c r="H310" s="57">
        <v>1040316.0958</v>
      </c>
      <c r="I310" s="57">
        <v>10278525.855</v>
      </c>
      <c r="J310" s="57">
        <v>27332446.357299998</v>
      </c>
      <c r="K310" s="58">
        <f t="shared" si="30"/>
        <v>156830863.92290002</v>
      </c>
      <c r="L310" s="100"/>
      <c r="M310" s="138"/>
      <c r="N310" s="133"/>
      <c r="O310" s="102">
        <v>3</v>
      </c>
      <c r="P310" s="57" t="s">
        <v>695</v>
      </c>
      <c r="Q310" s="57">
        <v>127782891.9975</v>
      </c>
      <c r="R310" s="57">
        <v>0</v>
      </c>
      <c r="S310" s="57">
        <v>61816.892500000002</v>
      </c>
      <c r="T310" s="57">
        <v>1125396.7339999999</v>
      </c>
      <c r="U310" s="57">
        <v>11119139.1483</v>
      </c>
      <c r="V310" s="57">
        <v>30941712.990400001</v>
      </c>
      <c r="W310" s="58">
        <f t="shared" si="31"/>
        <v>171030957.76270002</v>
      </c>
    </row>
    <row r="311" spans="1:23" ht="25" customHeight="1">
      <c r="A311" s="136"/>
      <c r="B311" s="133"/>
      <c r="C311" s="51">
        <v>3</v>
      </c>
      <c r="D311" s="57" t="s">
        <v>343</v>
      </c>
      <c r="E311" s="57">
        <v>108517847.2862</v>
      </c>
      <c r="F311" s="57">
        <v>0</v>
      </c>
      <c r="G311" s="57">
        <v>52497.137799999997</v>
      </c>
      <c r="H311" s="57">
        <v>955727.55480000004</v>
      </c>
      <c r="I311" s="57">
        <v>9442774.5778999999</v>
      </c>
      <c r="J311" s="57">
        <v>25054006.595100001</v>
      </c>
      <c r="K311" s="58">
        <f t="shared" si="30"/>
        <v>144022853.15179998</v>
      </c>
      <c r="L311" s="100"/>
      <c r="M311" s="138"/>
      <c r="N311" s="133"/>
      <c r="O311" s="102">
        <v>4</v>
      </c>
      <c r="P311" s="57" t="s">
        <v>696</v>
      </c>
      <c r="Q311" s="57">
        <v>136405676.93290001</v>
      </c>
      <c r="R311" s="57">
        <v>0</v>
      </c>
      <c r="S311" s="57">
        <v>65988.294099999999</v>
      </c>
      <c r="T311" s="57">
        <v>1201338.4649</v>
      </c>
      <c r="U311" s="57">
        <v>11869458.2563</v>
      </c>
      <c r="V311" s="57">
        <v>34077011.637999997</v>
      </c>
      <c r="W311" s="58">
        <f t="shared" si="31"/>
        <v>183619473.5862</v>
      </c>
    </row>
    <row r="312" spans="1:23" ht="25" customHeight="1">
      <c r="A312" s="136"/>
      <c r="B312" s="133"/>
      <c r="C312" s="51">
        <v>4</v>
      </c>
      <c r="D312" s="57" t="s">
        <v>344</v>
      </c>
      <c r="E312" s="57">
        <v>115417101.79880001</v>
      </c>
      <c r="F312" s="57">
        <v>0</v>
      </c>
      <c r="G312" s="57">
        <v>55834.755799999999</v>
      </c>
      <c r="H312" s="57">
        <v>1016489.9806</v>
      </c>
      <c r="I312" s="57">
        <v>10043119.1917</v>
      </c>
      <c r="J312" s="57">
        <v>27029821.036499999</v>
      </c>
      <c r="K312" s="58">
        <f t="shared" si="30"/>
        <v>153562366.76339999</v>
      </c>
      <c r="L312" s="100"/>
      <c r="M312" s="138"/>
      <c r="N312" s="133"/>
      <c r="O312" s="102">
        <v>5</v>
      </c>
      <c r="P312" s="57" t="s">
        <v>697</v>
      </c>
      <c r="Q312" s="57">
        <v>126618594.39569999</v>
      </c>
      <c r="R312" s="57">
        <v>0</v>
      </c>
      <c r="S312" s="57">
        <v>61253.646000000001</v>
      </c>
      <c r="T312" s="57">
        <v>1115142.6483</v>
      </c>
      <c r="U312" s="57">
        <v>11017826.7829</v>
      </c>
      <c r="V312" s="57">
        <v>34595219.735799998</v>
      </c>
      <c r="W312" s="58">
        <f t="shared" si="31"/>
        <v>173408037.2087</v>
      </c>
    </row>
    <row r="313" spans="1:23" ht="25" customHeight="1">
      <c r="A313" s="136"/>
      <c r="B313" s="133"/>
      <c r="C313" s="51">
        <v>5</v>
      </c>
      <c r="D313" s="57" t="s">
        <v>345</v>
      </c>
      <c r="E313" s="57">
        <v>123762486.4558</v>
      </c>
      <c r="F313" s="57">
        <v>0</v>
      </c>
      <c r="G313" s="57">
        <v>59871.960899999998</v>
      </c>
      <c r="H313" s="57">
        <v>1089988.6195</v>
      </c>
      <c r="I313" s="57">
        <v>10769300.073999999</v>
      </c>
      <c r="J313" s="57">
        <v>26620145.3574</v>
      </c>
      <c r="K313" s="58">
        <f t="shared" si="30"/>
        <v>162301792.46759999</v>
      </c>
      <c r="L313" s="100"/>
      <c r="M313" s="138"/>
      <c r="N313" s="133"/>
      <c r="O313" s="102">
        <v>6</v>
      </c>
      <c r="P313" s="57" t="s">
        <v>698</v>
      </c>
      <c r="Q313" s="57">
        <v>126597436.64040001</v>
      </c>
      <c r="R313" s="57">
        <v>0</v>
      </c>
      <c r="S313" s="57">
        <v>61243.410600000003</v>
      </c>
      <c r="T313" s="57">
        <v>1114956.3099</v>
      </c>
      <c r="U313" s="57">
        <v>11015985.7225</v>
      </c>
      <c r="V313" s="57">
        <v>34324914.730899997</v>
      </c>
      <c r="W313" s="58">
        <f t="shared" si="31"/>
        <v>173114536.8143</v>
      </c>
    </row>
    <row r="314" spans="1:23" ht="25" customHeight="1">
      <c r="A314" s="136"/>
      <c r="B314" s="133"/>
      <c r="C314" s="51">
        <v>6</v>
      </c>
      <c r="D314" s="57" t="s">
        <v>346</v>
      </c>
      <c r="E314" s="57">
        <v>124176901.8282</v>
      </c>
      <c r="F314" s="57">
        <v>0</v>
      </c>
      <c r="G314" s="57">
        <v>60072.440600000002</v>
      </c>
      <c r="H314" s="57">
        <v>1093638.4172</v>
      </c>
      <c r="I314" s="57">
        <v>10805360.786900001</v>
      </c>
      <c r="J314" s="57">
        <v>26704109.775800001</v>
      </c>
      <c r="K314" s="58">
        <f t="shared" si="30"/>
        <v>162840083.24869999</v>
      </c>
      <c r="L314" s="100"/>
      <c r="M314" s="138"/>
      <c r="N314" s="133"/>
      <c r="O314" s="102">
        <v>7</v>
      </c>
      <c r="P314" s="57" t="s">
        <v>699</v>
      </c>
      <c r="Q314" s="57">
        <v>137202653.18509999</v>
      </c>
      <c r="R314" s="57">
        <v>0</v>
      </c>
      <c r="S314" s="57">
        <v>66373.843399999998</v>
      </c>
      <c r="T314" s="57">
        <v>1208357.5146999999</v>
      </c>
      <c r="U314" s="57">
        <v>11938807.835899999</v>
      </c>
      <c r="V314" s="57">
        <v>36286649.599100001</v>
      </c>
      <c r="W314" s="58">
        <f t="shared" si="31"/>
        <v>186702841.97819999</v>
      </c>
    </row>
    <row r="315" spans="1:23" ht="25" customHeight="1">
      <c r="A315" s="136"/>
      <c r="B315" s="133"/>
      <c r="C315" s="51">
        <v>7</v>
      </c>
      <c r="D315" s="57" t="s">
        <v>347</v>
      </c>
      <c r="E315" s="57">
        <v>111144876.4869</v>
      </c>
      <c r="F315" s="57">
        <v>0</v>
      </c>
      <c r="G315" s="57">
        <v>53768.002699999997</v>
      </c>
      <c r="H315" s="57">
        <v>978864.06420000002</v>
      </c>
      <c r="I315" s="57">
        <v>9671367.8016999997</v>
      </c>
      <c r="J315" s="57">
        <v>24473323.953699999</v>
      </c>
      <c r="K315" s="58">
        <f t="shared" si="30"/>
        <v>146322200.30919999</v>
      </c>
      <c r="L315" s="100"/>
      <c r="M315" s="138"/>
      <c r="N315" s="133"/>
      <c r="O315" s="102">
        <v>8</v>
      </c>
      <c r="P315" s="57" t="s">
        <v>700</v>
      </c>
      <c r="Q315" s="57">
        <v>132923417.4989</v>
      </c>
      <c r="R315" s="57">
        <v>0</v>
      </c>
      <c r="S315" s="57">
        <v>64303.698799999998</v>
      </c>
      <c r="T315" s="57">
        <v>1170669.8572</v>
      </c>
      <c r="U315" s="57">
        <v>11566446.4322</v>
      </c>
      <c r="V315" s="57">
        <v>32929839.9331</v>
      </c>
      <c r="W315" s="58">
        <f t="shared" si="31"/>
        <v>178654677.42019999</v>
      </c>
    </row>
    <row r="316" spans="1:23" ht="25" customHeight="1">
      <c r="A316" s="136"/>
      <c r="B316" s="133"/>
      <c r="C316" s="51">
        <v>8</v>
      </c>
      <c r="D316" s="57" t="s">
        <v>348</v>
      </c>
      <c r="E316" s="57">
        <v>117725443.36300001</v>
      </c>
      <c r="F316" s="57">
        <v>0</v>
      </c>
      <c r="G316" s="57">
        <v>56951.450700000001</v>
      </c>
      <c r="H316" s="57">
        <v>1036819.7761</v>
      </c>
      <c r="I316" s="57">
        <v>10243981.534499999</v>
      </c>
      <c r="J316" s="57">
        <v>26101994.2619</v>
      </c>
      <c r="K316" s="58">
        <f t="shared" si="30"/>
        <v>155165190.38620001</v>
      </c>
      <c r="L316" s="100"/>
      <c r="M316" s="138"/>
      <c r="N316" s="133"/>
      <c r="O316" s="102">
        <v>9</v>
      </c>
      <c r="P316" s="57" t="s">
        <v>701</v>
      </c>
      <c r="Q316" s="57">
        <v>126785907.3712</v>
      </c>
      <c r="R316" s="57">
        <v>0</v>
      </c>
      <c r="S316" s="57">
        <v>61334.586199999998</v>
      </c>
      <c r="T316" s="57">
        <v>1116616.1905</v>
      </c>
      <c r="U316" s="57">
        <v>11032385.6665</v>
      </c>
      <c r="V316" s="57">
        <v>33557834.500699997</v>
      </c>
      <c r="W316" s="58">
        <f t="shared" si="31"/>
        <v>172554078.31509998</v>
      </c>
    </row>
    <row r="317" spans="1:23" ht="25" customHeight="1">
      <c r="A317" s="136"/>
      <c r="B317" s="133"/>
      <c r="C317" s="51">
        <v>9</v>
      </c>
      <c r="D317" s="57" t="s">
        <v>349</v>
      </c>
      <c r="E317" s="57">
        <v>132450645.0985</v>
      </c>
      <c r="F317" s="57">
        <v>0</v>
      </c>
      <c r="G317" s="57">
        <v>64074.988100000002</v>
      </c>
      <c r="H317" s="57">
        <v>1166506.1033000001</v>
      </c>
      <c r="I317" s="57">
        <v>11525307.731799999</v>
      </c>
      <c r="J317" s="57">
        <v>28919048.952799998</v>
      </c>
      <c r="K317" s="58">
        <f t="shared" si="30"/>
        <v>174125582.87450001</v>
      </c>
      <c r="L317" s="100"/>
      <c r="M317" s="138"/>
      <c r="N317" s="133"/>
      <c r="O317" s="102">
        <v>10</v>
      </c>
      <c r="P317" s="57" t="s">
        <v>702</v>
      </c>
      <c r="Q317" s="57">
        <v>148676882.18799999</v>
      </c>
      <c r="R317" s="57">
        <v>0</v>
      </c>
      <c r="S317" s="57">
        <v>71924.673899999994</v>
      </c>
      <c r="T317" s="57">
        <v>1309412.1991999999</v>
      </c>
      <c r="U317" s="57">
        <v>12937247.822000001</v>
      </c>
      <c r="V317" s="57">
        <v>36268465.858800001</v>
      </c>
      <c r="W317" s="58">
        <f t="shared" si="31"/>
        <v>199263932.7419</v>
      </c>
    </row>
    <row r="318" spans="1:23" ht="25" customHeight="1">
      <c r="A318" s="136"/>
      <c r="B318" s="133"/>
      <c r="C318" s="51">
        <v>10</v>
      </c>
      <c r="D318" s="57" t="s">
        <v>350</v>
      </c>
      <c r="E318" s="57">
        <v>117067832.9957</v>
      </c>
      <c r="F318" s="57">
        <v>0</v>
      </c>
      <c r="G318" s="57">
        <v>56633.321799999998</v>
      </c>
      <c r="H318" s="57">
        <v>1031028.1357</v>
      </c>
      <c r="I318" s="57">
        <v>10186758.998199999</v>
      </c>
      <c r="J318" s="57">
        <v>26965693.425700001</v>
      </c>
      <c r="K318" s="58">
        <f t="shared" si="30"/>
        <v>155307946.87709999</v>
      </c>
      <c r="L318" s="100"/>
      <c r="M318" s="138"/>
      <c r="N318" s="133"/>
      <c r="O318" s="102">
        <v>11</v>
      </c>
      <c r="P318" s="57" t="s">
        <v>703</v>
      </c>
      <c r="Q318" s="57">
        <v>132411674.5861</v>
      </c>
      <c r="R318" s="57">
        <v>0</v>
      </c>
      <c r="S318" s="57">
        <v>64056.135499999997</v>
      </c>
      <c r="T318" s="57">
        <v>1166162.8861</v>
      </c>
      <c r="U318" s="57">
        <v>11521916.6789</v>
      </c>
      <c r="V318" s="57">
        <v>35092735.9912</v>
      </c>
      <c r="W318" s="58">
        <f t="shared" si="31"/>
        <v>180256546.27779999</v>
      </c>
    </row>
    <row r="319" spans="1:23" ht="25" customHeight="1">
      <c r="A319" s="136"/>
      <c r="B319" s="133"/>
      <c r="C319" s="51">
        <v>11</v>
      </c>
      <c r="D319" s="57" t="s">
        <v>351</v>
      </c>
      <c r="E319" s="57">
        <v>144398258.72150001</v>
      </c>
      <c r="F319" s="57">
        <v>0</v>
      </c>
      <c r="G319" s="57">
        <v>69854.825599999996</v>
      </c>
      <c r="H319" s="57">
        <v>1271729.9336000001</v>
      </c>
      <c r="I319" s="57">
        <v>12564939.691</v>
      </c>
      <c r="J319" s="57">
        <v>31131822.041499998</v>
      </c>
      <c r="K319" s="58">
        <f t="shared" si="30"/>
        <v>189436605.2132</v>
      </c>
      <c r="L319" s="100"/>
      <c r="M319" s="138"/>
      <c r="N319" s="133"/>
      <c r="O319" s="102">
        <v>12</v>
      </c>
      <c r="P319" s="57" t="s">
        <v>704</v>
      </c>
      <c r="Q319" s="57">
        <v>126729331.4677</v>
      </c>
      <c r="R319" s="57">
        <v>0</v>
      </c>
      <c r="S319" s="57">
        <v>61307.216699999997</v>
      </c>
      <c r="T319" s="57">
        <v>1116117.9208</v>
      </c>
      <c r="U319" s="57">
        <v>11027462.665200001</v>
      </c>
      <c r="V319" s="57">
        <v>32863831.245700002</v>
      </c>
      <c r="W319" s="58">
        <f t="shared" si="31"/>
        <v>171798050.51610002</v>
      </c>
    </row>
    <row r="320" spans="1:23" ht="25" customHeight="1">
      <c r="A320" s="136"/>
      <c r="B320" s="133"/>
      <c r="C320" s="51">
        <v>12</v>
      </c>
      <c r="D320" s="57" t="s">
        <v>352</v>
      </c>
      <c r="E320" s="57">
        <v>122636774.4314</v>
      </c>
      <c r="F320" s="57">
        <v>0</v>
      </c>
      <c r="G320" s="57">
        <v>59327.380799999999</v>
      </c>
      <c r="H320" s="57">
        <v>1080074.3609</v>
      </c>
      <c r="I320" s="57">
        <v>10671345.266000001</v>
      </c>
      <c r="J320" s="57">
        <v>26707130.898800001</v>
      </c>
      <c r="K320" s="58">
        <f t="shared" si="30"/>
        <v>161154652.33789998</v>
      </c>
      <c r="L320" s="100"/>
      <c r="M320" s="138"/>
      <c r="N320" s="133"/>
      <c r="O320" s="102">
        <v>13</v>
      </c>
      <c r="P320" s="57" t="s">
        <v>705</v>
      </c>
      <c r="Q320" s="57">
        <v>150449743.75819999</v>
      </c>
      <c r="R320" s="57">
        <v>0</v>
      </c>
      <c r="S320" s="57">
        <v>72782.3223</v>
      </c>
      <c r="T320" s="57">
        <v>1325025.9687000001</v>
      </c>
      <c r="U320" s="57">
        <v>13091514.9088</v>
      </c>
      <c r="V320" s="57">
        <v>38820060.741999999</v>
      </c>
      <c r="W320" s="58">
        <f t="shared" si="31"/>
        <v>203759127.69999999</v>
      </c>
    </row>
    <row r="321" spans="1:23" ht="25" customHeight="1">
      <c r="A321" s="136"/>
      <c r="B321" s="133"/>
      <c r="C321" s="51">
        <v>13</v>
      </c>
      <c r="D321" s="57" t="s">
        <v>353</v>
      </c>
      <c r="E321" s="57">
        <v>110786886.7791</v>
      </c>
      <c r="F321" s="57">
        <v>0</v>
      </c>
      <c r="G321" s="57">
        <v>53594.819799999997</v>
      </c>
      <c r="H321" s="57">
        <v>975711.21299999999</v>
      </c>
      <c r="I321" s="57">
        <v>9640217.0168999992</v>
      </c>
      <c r="J321" s="57">
        <v>25862242.500799999</v>
      </c>
      <c r="K321" s="58">
        <f t="shared" si="30"/>
        <v>147318652.32960001</v>
      </c>
      <c r="L321" s="100"/>
      <c r="M321" s="138"/>
      <c r="N321" s="133"/>
      <c r="O321" s="102">
        <v>14</v>
      </c>
      <c r="P321" s="57" t="s">
        <v>706</v>
      </c>
      <c r="Q321" s="57">
        <v>184242028.6864</v>
      </c>
      <c r="R321" s="57">
        <v>0</v>
      </c>
      <c r="S321" s="57">
        <v>89129.847500000003</v>
      </c>
      <c r="T321" s="57">
        <v>1622638.0082</v>
      </c>
      <c r="U321" s="57">
        <v>16031979.883199999</v>
      </c>
      <c r="V321" s="57">
        <v>48543060.594999999</v>
      </c>
      <c r="W321" s="58">
        <f t="shared" si="31"/>
        <v>250528837.02029997</v>
      </c>
    </row>
    <row r="322" spans="1:23" ht="25" customHeight="1">
      <c r="A322" s="136"/>
      <c r="B322" s="133"/>
      <c r="C322" s="51">
        <v>14</v>
      </c>
      <c r="D322" s="57" t="s">
        <v>354</v>
      </c>
      <c r="E322" s="57">
        <v>107813686.0645</v>
      </c>
      <c r="F322" s="57">
        <v>0</v>
      </c>
      <c r="G322" s="57">
        <v>52156.489300000001</v>
      </c>
      <c r="H322" s="57">
        <v>949525.93640000001</v>
      </c>
      <c r="I322" s="57">
        <v>9381501.3785999995</v>
      </c>
      <c r="J322" s="57">
        <v>24913837.8884</v>
      </c>
      <c r="K322" s="58">
        <f t="shared" si="30"/>
        <v>143110707.7572</v>
      </c>
      <c r="L322" s="100"/>
      <c r="M322" s="138"/>
      <c r="N322" s="133"/>
      <c r="O322" s="102">
        <v>15</v>
      </c>
      <c r="P322" s="57" t="s">
        <v>707</v>
      </c>
      <c r="Q322" s="57">
        <v>148746564.52039999</v>
      </c>
      <c r="R322" s="57">
        <v>0</v>
      </c>
      <c r="S322" s="57">
        <v>71958.383799999996</v>
      </c>
      <c r="T322" s="57">
        <v>1310025.8984999999</v>
      </c>
      <c r="U322" s="57">
        <v>12943311.2905</v>
      </c>
      <c r="V322" s="57">
        <v>38179981.682400003</v>
      </c>
      <c r="W322" s="58">
        <f t="shared" si="31"/>
        <v>201251841.77559996</v>
      </c>
    </row>
    <row r="323" spans="1:23" ht="25" customHeight="1">
      <c r="A323" s="136"/>
      <c r="B323" s="133"/>
      <c r="C323" s="51">
        <v>15</v>
      </c>
      <c r="D323" s="57" t="s">
        <v>355</v>
      </c>
      <c r="E323" s="57">
        <v>96044904.087799996</v>
      </c>
      <c r="F323" s="57">
        <v>0</v>
      </c>
      <c r="G323" s="57">
        <v>46463.164299999997</v>
      </c>
      <c r="H323" s="57">
        <v>845877.09420000005</v>
      </c>
      <c r="I323" s="57">
        <v>8357430.6102</v>
      </c>
      <c r="J323" s="57">
        <v>22159485.750300001</v>
      </c>
      <c r="K323" s="58">
        <f t="shared" si="30"/>
        <v>127454160.7068</v>
      </c>
      <c r="L323" s="100"/>
      <c r="M323" s="138"/>
      <c r="N323" s="133"/>
      <c r="O323" s="102">
        <v>16</v>
      </c>
      <c r="P323" s="57" t="s">
        <v>708</v>
      </c>
      <c r="Q323" s="57">
        <v>150098325.77450001</v>
      </c>
      <c r="R323" s="57">
        <v>0</v>
      </c>
      <c r="S323" s="57">
        <v>72612.318599999999</v>
      </c>
      <c r="T323" s="57">
        <v>1321930.9953000001</v>
      </c>
      <c r="U323" s="57">
        <v>13060935.9682</v>
      </c>
      <c r="V323" s="57">
        <v>38238238.054200001</v>
      </c>
      <c r="W323" s="58">
        <f t="shared" si="31"/>
        <v>202792043.1108</v>
      </c>
    </row>
    <row r="324" spans="1:23" ht="25" customHeight="1">
      <c r="A324" s="136"/>
      <c r="B324" s="133"/>
      <c r="C324" s="51">
        <v>16</v>
      </c>
      <c r="D324" s="57" t="s">
        <v>356</v>
      </c>
      <c r="E324" s="57">
        <v>104111421.641</v>
      </c>
      <c r="F324" s="57">
        <v>0</v>
      </c>
      <c r="G324" s="57">
        <v>50365.463300000003</v>
      </c>
      <c r="H324" s="57">
        <v>916919.72259999998</v>
      </c>
      <c r="I324" s="57">
        <v>9059345.6295999996</v>
      </c>
      <c r="J324" s="57">
        <v>24323407.850200001</v>
      </c>
      <c r="K324" s="58">
        <f t="shared" si="30"/>
        <v>138461460.30670002</v>
      </c>
      <c r="L324" s="100"/>
      <c r="M324" s="138"/>
      <c r="N324" s="133"/>
      <c r="O324" s="102">
        <v>17</v>
      </c>
      <c r="P324" s="57" t="s">
        <v>709</v>
      </c>
      <c r="Q324" s="57">
        <v>103124254.35870001</v>
      </c>
      <c r="R324" s="57">
        <v>0</v>
      </c>
      <c r="S324" s="57">
        <v>49887.906300000002</v>
      </c>
      <c r="T324" s="57">
        <v>908225.64139999996</v>
      </c>
      <c r="U324" s="57">
        <v>8973446.4124999996</v>
      </c>
      <c r="V324" s="57">
        <v>26306113.261</v>
      </c>
      <c r="W324" s="58">
        <f t="shared" si="31"/>
        <v>139361927.5799</v>
      </c>
    </row>
    <row r="325" spans="1:23" ht="25" customHeight="1">
      <c r="A325" s="136"/>
      <c r="B325" s="133"/>
      <c r="C325" s="51">
        <v>17</v>
      </c>
      <c r="D325" s="57" t="s">
        <v>357</v>
      </c>
      <c r="E325" s="57">
        <v>122223074.5006</v>
      </c>
      <c r="F325" s="57">
        <v>0</v>
      </c>
      <c r="G325" s="57">
        <v>59127.247300000003</v>
      </c>
      <c r="H325" s="57">
        <v>1076430.8642</v>
      </c>
      <c r="I325" s="57">
        <v>10635346.807800001</v>
      </c>
      <c r="J325" s="57">
        <v>25742423.622699998</v>
      </c>
      <c r="K325" s="58">
        <f t="shared" si="30"/>
        <v>159736403.04259998</v>
      </c>
      <c r="L325" s="100"/>
      <c r="M325" s="138"/>
      <c r="N325" s="133"/>
      <c r="O325" s="102">
        <v>18</v>
      </c>
      <c r="P325" s="57" t="s">
        <v>710</v>
      </c>
      <c r="Q325" s="57">
        <v>126894835.4786</v>
      </c>
      <c r="R325" s="57">
        <v>0</v>
      </c>
      <c r="S325" s="57">
        <v>61387.281799999997</v>
      </c>
      <c r="T325" s="57">
        <v>1117575.5312000001</v>
      </c>
      <c r="U325" s="57">
        <v>11041864.1402</v>
      </c>
      <c r="V325" s="57">
        <v>34705006.205600001</v>
      </c>
      <c r="W325" s="58">
        <f t="shared" si="31"/>
        <v>173820668.6374</v>
      </c>
    </row>
    <row r="326" spans="1:23" ht="25" customHeight="1">
      <c r="A326" s="136"/>
      <c r="B326" s="133"/>
      <c r="C326" s="51">
        <v>18</v>
      </c>
      <c r="D326" s="57" t="s">
        <v>358</v>
      </c>
      <c r="E326" s="57">
        <v>132292096.07790001</v>
      </c>
      <c r="F326" s="57">
        <v>0</v>
      </c>
      <c r="G326" s="57">
        <v>63998.287600000003</v>
      </c>
      <c r="H326" s="57">
        <v>1165109.7461999999</v>
      </c>
      <c r="I326" s="57">
        <v>11511511.451300001</v>
      </c>
      <c r="J326" s="57">
        <v>27995725.361400001</v>
      </c>
      <c r="K326" s="58">
        <f t="shared" si="30"/>
        <v>173028440.9244</v>
      </c>
      <c r="L326" s="100"/>
      <c r="M326" s="138"/>
      <c r="N326" s="133"/>
      <c r="O326" s="102">
        <v>19</v>
      </c>
      <c r="P326" s="57" t="s">
        <v>711</v>
      </c>
      <c r="Q326" s="57">
        <v>100576668.6556</v>
      </c>
      <c r="R326" s="57">
        <v>0</v>
      </c>
      <c r="S326" s="57">
        <v>48655.4735</v>
      </c>
      <c r="T326" s="57">
        <v>885788.79890000005</v>
      </c>
      <c r="U326" s="57">
        <v>8751766.0335000008</v>
      </c>
      <c r="V326" s="57">
        <v>27770103.864500001</v>
      </c>
      <c r="W326" s="58">
        <f t="shared" si="31"/>
        <v>138032982.82599998</v>
      </c>
    </row>
    <row r="327" spans="1:23" ht="25" customHeight="1">
      <c r="A327" s="136"/>
      <c r="B327" s="133"/>
      <c r="C327" s="51">
        <v>19</v>
      </c>
      <c r="D327" s="57" t="s">
        <v>359</v>
      </c>
      <c r="E327" s="57">
        <v>115907234.1538</v>
      </c>
      <c r="F327" s="57">
        <v>0</v>
      </c>
      <c r="G327" s="57">
        <v>56071.864699999998</v>
      </c>
      <c r="H327" s="57">
        <v>1020806.6254</v>
      </c>
      <c r="I327" s="57">
        <v>10085768.4836</v>
      </c>
      <c r="J327" s="57">
        <v>25128451.625999998</v>
      </c>
      <c r="K327" s="58">
        <f t="shared" si="30"/>
        <v>152198332.75350001</v>
      </c>
      <c r="L327" s="100"/>
      <c r="M327" s="138"/>
      <c r="N327" s="133"/>
      <c r="O327" s="102">
        <v>20</v>
      </c>
      <c r="P327" s="57" t="s">
        <v>712</v>
      </c>
      <c r="Q327" s="57">
        <v>108790704.7227</v>
      </c>
      <c r="R327" s="57">
        <v>0</v>
      </c>
      <c r="S327" s="57">
        <v>52629.136700000003</v>
      </c>
      <c r="T327" s="57">
        <v>958130.63760000002</v>
      </c>
      <c r="U327" s="57">
        <v>9466517.5044</v>
      </c>
      <c r="V327" s="57">
        <v>30685487.558699999</v>
      </c>
      <c r="W327" s="58">
        <f t="shared" si="31"/>
        <v>149953469.56010002</v>
      </c>
    </row>
    <row r="328" spans="1:23" ht="25" customHeight="1">
      <c r="A328" s="136"/>
      <c r="B328" s="133"/>
      <c r="C328" s="51">
        <v>20</v>
      </c>
      <c r="D328" s="57" t="s">
        <v>360</v>
      </c>
      <c r="E328" s="57">
        <v>102971436.90000001</v>
      </c>
      <c r="F328" s="57">
        <v>0</v>
      </c>
      <c r="G328" s="57">
        <v>49813.978499999997</v>
      </c>
      <c r="H328" s="57">
        <v>906879.76280000003</v>
      </c>
      <c r="I328" s="57">
        <v>8960148.8687999994</v>
      </c>
      <c r="J328" s="57">
        <v>23247945.064800002</v>
      </c>
      <c r="K328" s="58">
        <f t="shared" si="30"/>
        <v>136136224.5749</v>
      </c>
      <c r="L328" s="100"/>
      <c r="M328" s="138"/>
      <c r="N328" s="133"/>
      <c r="O328" s="102">
        <v>21</v>
      </c>
      <c r="P328" s="57" t="s">
        <v>713</v>
      </c>
      <c r="Q328" s="57">
        <v>112360996.7731</v>
      </c>
      <c r="R328" s="57">
        <v>0</v>
      </c>
      <c r="S328" s="57">
        <v>54356.319100000001</v>
      </c>
      <c r="T328" s="57">
        <v>989574.55740000005</v>
      </c>
      <c r="U328" s="57">
        <v>9777189.5628999993</v>
      </c>
      <c r="V328" s="57">
        <v>29042452.6657</v>
      </c>
      <c r="W328" s="58">
        <f t="shared" si="31"/>
        <v>152224569.87819999</v>
      </c>
    </row>
    <row r="329" spans="1:23" ht="25" customHeight="1">
      <c r="A329" s="136"/>
      <c r="B329" s="133"/>
      <c r="C329" s="51">
        <v>21</v>
      </c>
      <c r="D329" s="57" t="s">
        <v>361</v>
      </c>
      <c r="E329" s="57">
        <v>113254431.08939999</v>
      </c>
      <c r="F329" s="57">
        <v>0</v>
      </c>
      <c r="G329" s="57">
        <v>54788.5314</v>
      </c>
      <c r="H329" s="57">
        <v>997443.12300000002</v>
      </c>
      <c r="I329" s="57">
        <v>9854932.5247000009</v>
      </c>
      <c r="J329" s="57">
        <v>25725835.947299998</v>
      </c>
      <c r="K329" s="58">
        <f t="shared" ref="K329:K392" si="37">E329+F329+G329+H329+I329+J329</f>
        <v>149887431.21579999</v>
      </c>
      <c r="L329" s="100"/>
      <c r="M329" s="138"/>
      <c r="N329" s="133"/>
      <c r="O329" s="102">
        <v>22</v>
      </c>
      <c r="P329" s="57" t="s">
        <v>714</v>
      </c>
      <c r="Q329" s="57">
        <v>208668960.08250001</v>
      </c>
      <c r="R329" s="57">
        <v>0</v>
      </c>
      <c r="S329" s="57">
        <v>100946.7423</v>
      </c>
      <c r="T329" s="57">
        <v>1837768.4406000001</v>
      </c>
      <c r="U329" s="57">
        <v>18157510.499400001</v>
      </c>
      <c r="V329" s="57">
        <v>52893819.727700002</v>
      </c>
      <c r="W329" s="58">
        <f t="shared" ref="W329:W392" si="38">Q329+R329+S329+T329+U329+V329</f>
        <v>281659005.49250001</v>
      </c>
    </row>
    <row r="330" spans="1:23" ht="25" customHeight="1">
      <c r="A330" s="136"/>
      <c r="B330" s="133"/>
      <c r="C330" s="51">
        <v>22</v>
      </c>
      <c r="D330" s="57" t="s">
        <v>362</v>
      </c>
      <c r="E330" s="57">
        <v>110171997.8995</v>
      </c>
      <c r="F330" s="57">
        <v>0</v>
      </c>
      <c r="G330" s="57">
        <v>53297.358</v>
      </c>
      <c r="H330" s="57">
        <v>970295.82499999995</v>
      </c>
      <c r="I330" s="57">
        <v>9586711.9278999995</v>
      </c>
      <c r="J330" s="57">
        <v>24431085.234099999</v>
      </c>
      <c r="K330" s="58">
        <f t="shared" si="37"/>
        <v>145213388.24449998</v>
      </c>
      <c r="L330" s="100"/>
      <c r="M330" s="139"/>
      <c r="N330" s="134"/>
      <c r="O330" s="102">
        <v>23</v>
      </c>
      <c r="P330" s="57" t="s">
        <v>715</v>
      </c>
      <c r="Q330" s="57">
        <v>123508273.5183</v>
      </c>
      <c r="R330" s="57">
        <v>0</v>
      </c>
      <c r="S330" s="57">
        <v>59748.981599999999</v>
      </c>
      <c r="T330" s="57">
        <v>1087749.7407</v>
      </c>
      <c r="U330" s="57">
        <v>10747179.514799999</v>
      </c>
      <c r="V330" s="57">
        <v>28763711.317299999</v>
      </c>
      <c r="W330" s="58">
        <f t="shared" si="38"/>
        <v>164166663.07269999</v>
      </c>
    </row>
    <row r="331" spans="1:23" ht="25" customHeight="1">
      <c r="A331" s="136"/>
      <c r="B331" s="133"/>
      <c r="C331" s="51">
        <v>23</v>
      </c>
      <c r="D331" s="57" t="s">
        <v>363</v>
      </c>
      <c r="E331" s="57">
        <v>106564752.6406</v>
      </c>
      <c r="F331" s="57">
        <v>0</v>
      </c>
      <c r="G331" s="57">
        <v>51552.298999999999</v>
      </c>
      <c r="H331" s="57">
        <v>938526.45460000006</v>
      </c>
      <c r="I331" s="57">
        <v>9272824.3538000006</v>
      </c>
      <c r="J331" s="57">
        <v>23964749.248100001</v>
      </c>
      <c r="K331" s="58">
        <f t="shared" si="37"/>
        <v>140792404.99610001</v>
      </c>
      <c r="L331" s="100"/>
      <c r="M331" s="101"/>
      <c r="N331" s="119" t="s">
        <v>842</v>
      </c>
      <c r="O331" s="120"/>
      <c r="P331" s="121"/>
      <c r="Q331" s="103">
        <f>SUM(Q308:Q330)</f>
        <v>3089328814.8790002</v>
      </c>
      <c r="R331" s="103">
        <f t="shared" ref="R331:V331" si="39">SUM(R308:R330)</f>
        <v>0</v>
      </c>
      <c r="S331" s="103">
        <f t="shared" si="39"/>
        <v>1494509.1956</v>
      </c>
      <c r="T331" s="103">
        <f t="shared" si="39"/>
        <v>27208028.430999998</v>
      </c>
      <c r="U331" s="103">
        <f t="shared" si="39"/>
        <v>268820625.59749997</v>
      </c>
      <c r="V331" s="103">
        <f t="shared" si="39"/>
        <v>802707039.60679996</v>
      </c>
      <c r="W331" s="58">
        <f t="shared" si="38"/>
        <v>4189559017.7099004</v>
      </c>
    </row>
    <row r="332" spans="1:23" ht="25" customHeight="1">
      <c r="A332" s="136"/>
      <c r="B332" s="133"/>
      <c r="C332" s="51">
        <v>24</v>
      </c>
      <c r="D332" s="57" t="s">
        <v>364</v>
      </c>
      <c r="E332" s="57">
        <v>110239833.53</v>
      </c>
      <c r="F332" s="57">
        <v>0</v>
      </c>
      <c r="G332" s="57">
        <v>53330.174500000001</v>
      </c>
      <c r="H332" s="57">
        <v>970893.26020000002</v>
      </c>
      <c r="I332" s="57">
        <v>9592614.7040999997</v>
      </c>
      <c r="J332" s="57">
        <v>24287952.4067</v>
      </c>
      <c r="K332" s="58">
        <f t="shared" si="37"/>
        <v>145144624.07550001</v>
      </c>
      <c r="L332" s="100"/>
      <c r="M332" s="137">
        <v>33</v>
      </c>
      <c r="N332" s="132" t="s">
        <v>55</v>
      </c>
      <c r="O332" s="102">
        <v>1</v>
      </c>
      <c r="P332" s="57" t="s">
        <v>716</v>
      </c>
      <c r="Q332" s="57">
        <v>115716511.4558</v>
      </c>
      <c r="R332" s="57">
        <v>-1564740.79</v>
      </c>
      <c r="S332" s="57">
        <v>55979.599699999999</v>
      </c>
      <c r="T332" s="57">
        <v>1019126.9115</v>
      </c>
      <c r="U332" s="57">
        <v>10069172.582599999</v>
      </c>
      <c r="V332" s="57">
        <v>23251513.242699999</v>
      </c>
      <c r="W332" s="58">
        <f t="shared" si="38"/>
        <v>148547563.00229999</v>
      </c>
    </row>
    <row r="333" spans="1:23" ht="25" customHeight="1">
      <c r="A333" s="136"/>
      <c r="B333" s="133"/>
      <c r="C333" s="51">
        <v>25</v>
      </c>
      <c r="D333" s="57" t="s">
        <v>365</v>
      </c>
      <c r="E333" s="57">
        <v>111249396.39380001</v>
      </c>
      <c r="F333" s="57">
        <v>0</v>
      </c>
      <c r="G333" s="57">
        <v>53818.565699999999</v>
      </c>
      <c r="H333" s="57">
        <v>979784.58149999997</v>
      </c>
      <c r="I333" s="57">
        <v>9680462.6920999996</v>
      </c>
      <c r="J333" s="57">
        <v>24842071.966600001</v>
      </c>
      <c r="K333" s="58">
        <f t="shared" si="37"/>
        <v>146805534.1997</v>
      </c>
      <c r="L333" s="100"/>
      <c r="M333" s="138"/>
      <c r="N333" s="133"/>
      <c r="O333" s="102">
        <v>2</v>
      </c>
      <c r="P333" s="57" t="s">
        <v>717</v>
      </c>
      <c r="Q333" s="57">
        <v>131724163.96520001</v>
      </c>
      <c r="R333" s="57">
        <v>-1564740.79</v>
      </c>
      <c r="S333" s="57">
        <v>63723.541899999997</v>
      </c>
      <c r="T333" s="57">
        <v>1160107.9110999999</v>
      </c>
      <c r="U333" s="57">
        <v>11462092.346000001</v>
      </c>
      <c r="V333" s="57">
        <v>27263279.574000001</v>
      </c>
      <c r="W333" s="58">
        <f t="shared" si="38"/>
        <v>170108626.54820001</v>
      </c>
    </row>
    <row r="334" spans="1:23" ht="25" customHeight="1">
      <c r="A334" s="136"/>
      <c r="B334" s="133"/>
      <c r="C334" s="51">
        <v>26</v>
      </c>
      <c r="D334" s="57" t="s">
        <v>366</v>
      </c>
      <c r="E334" s="57">
        <v>118350447.2075</v>
      </c>
      <c r="F334" s="57">
        <v>0</v>
      </c>
      <c r="G334" s="57">
        <v>57253.805699999997</v>
      </c>
      <c r="H334" s="57">
        <v>1042324.2476</v>
      </c>
      <c r="I334" s="57">
        <v>10298366.786</v>
      </c>
      <c r="J334" s="57">
        <v>27588557.784400001</v>
      </c>
      <c r="K334" s="58">
        <f t="shared" si="37"/>
        <v>157336949.8312</v>
      </c>
      <c r="L334" s="100"/>
      <c r="M334" s="138"/>
      <c r="N334" s="133"/>
      <c r="O334" s="102">
        <v>3</v>
      </c>
      <c r="P334" s="57" t="s">
        <v>876</v>
      </c>
      <c r="Q334" s="57">
        <v>141954683.11809999</v>
      </c>
      <c r="R334" s="57">
        <v>-1564740.79</v>
      </c>
      <c r="S334" s="57">
        <v>68672.709199999998</v>
      </c>
      <c r="T334" s="57">
        <v>1250209.1184</v>
      </c>
      <c r="U334" s="57">
        <v>12352309.8411</v>
      </c>
      <c r="V334" s="57">
        <v>28354303.992899999</v>
      </c>
      <c r="W334" s="58">
        <f t="shared" si="38"/>
        <v>182415437.98970002</v>
      </c>
    </row>
    <row r="335" spans="1:23" ht="25" customHeight="1">
      <c r="A335" s="136"/>
      <c r="B335" s="134"/>
      <c r="C335" s="51">
        <v>27</v>
      </c>
      <c r="D335" s="57" t="s">
        <v>367</v>
      </c>
      <c r="E335" s="57">
        <v>105874493.2534</v>
      </c>
      <c r="F335" s="57">
        <v>0</v>
      </c>
      <c r="G335" s="57">
        <v>51218.375599999999</v>
      </c>
      <c r="H335" s="57">
        <v>932447.27099999995</v>
      </c>
      <c r="I335" s="57">
        <v>9212760.8346999995</v>
      </c>
      <c r="J335" s="57">
        <v>23248971.106600001</v>
      </c>
      <c r="K335" s="58">
        <f t="shared" si="37"/>
        <v>139319890.84130001</v>
      </c>
      <c r="L335" s="100"/>
      <c r="M335" s="138"/>
      <c r="N335" s="133"/>
      <c r="O335" s="102">
        <v>4</v>
      </c>
      <c r="P335" s="57" t="s">
        <v>718</v>
      </c>
      <c r="Q335" s="57">
        <v>154129045.32010001</v>
      </c>
      <c r="R335" s="57">
        <v>-1564740.79</v>
      </c>
      <c r="S335" s="57">
        <v>74562.239700000006</v>
      </c>
      <c r="T335" s="57">
        <v>1357429.9463</v>
      </c>
      <c r="U335" s="57">
        <v>13411672.524499999</v>
      </c>
      <c r="V335" s="57">
        <v>31416525.6653</v>
      </c>
      <c r="W335" s="58">
        <f t="shared" si="38"/>
        <v>198824494.90590003</v>
      </c>
    </row>
    <row r="336" spans="1:23" ht="25" customHeight="1">
      <c r="A336" s="51"/>
      <c r="B336" s="119" t="s">
        <v>826</v>
      </c>
      <c r="C336" s="120"/>
      <c r="D336" s="121"/>
      <c r="E336" s="103">
        <f>SUM(E309:E335)</f>
        <v>3128798589.7272997</v>
      </c>
      <c r="F336" s="103">
        <f t="shared" ref="F336:J336" si="40">SUM(F309:F335)</f>
        <v>0</v>
      </c>
      <c r="G336" s="103">
        <f t="shared" si="40"/>
        <v>1513603.2915999996</v>
      </c>
      <c r="H336" s="103">
        <f t="shared" si="40"/>
        <v>27555642.693300001</v>
      </c>
      <c r="I336" s="103">
        <f t="shared" si="40"/>
        <v>272255122.28059995</v>
      </c>
      <c r="J336" s="103">
        <f t="shared" si="40"/>
        <v>699245539.81050014</v>
      </c>
      <c r="K336" s="58">
        <f t="shared" si="37"/>
        <v>4129368497.8032999</v>
      </c>
      <c r="L336" s="100"/>
      <c r="M336" s="138"/>
      <c r="N336" s="133"/>
      <c r="O336" s="102">
        <v>5</v>
      </c>
      <c r="P336" s="57" t="s">
        <v>719</v>
      </c>
      <c r="Q336" s="57">
        <v>144989950.51899999</v>
      </c>
      <c r="R336" s="57">
        <v>-1564740.79</v>
      </c>
      <c r="S336" s="57">
        <v>70141.065400000007</v>
      </c>
      <c r="T336" s="57">
        <v>1276941.0226</v>
      </c>
      <c r="U336" s="57">
        <v>12616426.265799999</v>
      </c>
      <c r="V336" s="57">
        <v>27656025.563900001</v>
      </c>
      <c r="W336" s="58">
        <f t="shared" si="38"/>
        <v>185044743.64669999</v>
      </c>
    </row>
    <row r="337" spans="1:23" ht="25" customHeight="1">
      <c r="A337" s="136">
        <v>17</v>
      </c>
      <c r="B337" s="132" t="s">
        <v>39</v>
      </c>
      <c r="C337" s="51">
        <v>1</v>
      </c>
      <c r="D337" s="57" t="s">
        <v>368</v>
      </c>
      <c r="E337" s="57">
        <v>110562422.7876</v>
      </c>
      <c r="F337" s="57">
        <v>0</v>
      </c>
      <c r="G337" s="57">
        <v>53486.231899999999</v>
      </c>
      <c r="H337" s="57">
        <v>973734.33609999996</v>
      </c>
      <c r="I337" s="57">
        <v>9620685.0879999995</v>
      </c>
      <c r="J337" s="57">
        <v>25392265.077</v>
      </c>
      <c r="K337" s="58">
        <f t="shared" si="37"/>
        <v>146602593.52059999</v>
      </c>
      <c r="L337" s="100"/>
      <c r="M337" s="138"/>
      <c r="N337" s="133"/>
      <c r="O337" s="102">
        <v>6</v>
      </c>
      <c r="P337" s="57" t="s">
        <v>720</v>
      </c>
      <c r="Q337" s="57">
        <v>131377306.6972</v>
      </c>
      <c r="R337" s="57">
        <v>-1564740.79</v>
      </c>
      <c r="S337" s="57">
        <v>63555.744500000001</v>
      </c>
      <c r="T337" s="57">
        <v>1157053.1044000001</v>
      </c>
      <c r="U337" s="57">
        <v>11431910.2601</v>
      </c>
      <c r="V337" s="57">
        <v>22710960.235199999</v>
      </c>
      <c r="W337" s="58">
        <f t="shared" si="38"/>
        <v>165176045.25139996</v>
      </c>
    </row>
    <row r="338" spans="1:23" ht="25" customHeight="1">
      <c r="A338" s="136"/>
      <c r="B338" s="133"/>
      <c r="C338" s="51">
        <v>2</v>
      </c>
      <c r="D338" s="57" t="s">
        <v>369</v>
      </c>
      <c r="E338" s="57">
        <v>130763419.48450001</v>
      </c>
      <c r="F338" s="57">
        <v>0</v>
      </c>
      <c r="G338" s="57">
        <v>63258.767399999997</v>
      </c>
      <c r="H338" s="57">
        <v>1151646.5382000001</v>
      </c>
      <c r="I338" s="57">
        <v>11378492.332</v>
      </c>
      <c r="J338" s="57">
        <v>29730141.685199998</v>
      </c>
      <c r="K338" s="58">
        <f t="shared" si="37"/>
        <v>173086958.8073</v>
      </c>
      <c r="L338" s="100"/>
      <c r="M338" s="138"/>
      <c r="N338" s="133"/>
      <c r="O338" s="102">
        <v>7</v>
      </c>
      <c r="P338" s="57" t="s">
        <v>721</v>
      </c>
      <c r="Q338" s="57">
        <v>150051630.92429999</v>
      </c>
      <c r="R338" s="57">
        <v>-1564740.79</v>
      </c>
      <c r="S338" s="57">
        <v>72589.729200000002</v>
      </c>
      <c r="T338" s="57">
        <v>1321519.7490999999</v>
      </c>
      <c r="U338" s="57">
        <v>13056872.7753</v>
      </c>
      <c r="V338" s="57">
        <v>30452673.423900001</v>
      </c>
      <c r="W338" s="58">
        <f t="shared" si="38"/>
        <v>193390545.8118</v>
      </c>
    </row>
    <row r="339" spans="1:23" ht="25" customHeight="1">
      <c r="A339" s="136"/>
      <c r="B339" s="133"/>
      <c r="C339" s="51">
        <v>3</v>
      </c>
      <c r="D339" s="57" t="s">
        <v>370</v>
      </c>
      <c r="E339" s="57">
        <v>162280969.76879999</v>
      </c>
      <c r="F339" s="57">
        <v>0</v>
      </c>
      <c r="G339" s="57">
        <v>78505.855500000005</v>
      </c>
      <c r="H339" s="57">
        <v>1429224.7616999999</v>
      </c>
      <c r="I339" s="57">
        <v>14121019.299000001</v>
      </c>
      <c r="J339" s="57">
        <v>35730889.994000003</v>
      </c>
      <c r="K339" s="58">
        <f t="shared" si="37"/>
        <v>213640609.67900002</v>
      </c>
      <c r="L339" s="100"/>
      <c r="M339" s="138"/>
      <c r="N339" s="133"/>
      <c r="O339" s="102">
        <v>8</v>
      </c>
      <c r="P339" s="57" t="s">
        <v>722</v>
      </c>
      <c r="Q339" s="57">
        <v>128040665.41230001</v>
      </c>
      <c r="R339" s="57">
        <v>-1564740.79</v>
      </c>
      <c r="S339" s="57">
        <v>61941.5942</v>
      </c>
      <c r="T339" s="57">
        <v>1127666.9702999999</v>
      </c>
      <c r="U339" s="57">
        <v>11141569.5255</v>
      </c>
      <c r="V339" s="57">
        <v>25842952.748100001</v>
      </c>
      <c r="W339" s="58">
        <f t="shared" si="38"/>
        <v>164650055.46040002</v>
      </c>
    </row>
    <row r="340" spans="1:23" ht="25" customHeight="1">
      <c r="A340" s="136"/>
      <c r="B340" s="133"/>
      <c r="C340" s="51">
        <v>4</v>
      </c>
      <c r="D340" s="57" t="s">
        <v>371</v>
      </c>
      <c r="E340" s="57">
        <v>122746583.25570001</v>
      </c>
      <c r="F340" s="57">
        <v>0</v>
      </c>
      <c r="G340" s="57">
        <v>59380.502500000002</v>
      </c>
      <c r="H340" s="57">
        <v>1081041.4583000001</v>
      </c>
      <c r="I340" s="57">
        <v>10680900.3761</v>
      </c>
      <c r="J340" s="57">
        <v>25980985.045600001</v>
      </c>
      <c r="K340" s="58">
        <f t="shared" si="37"/>
        <v>160548890.63819999</v>
      </c>
      <c r="L340" s="100"/>
      <c r="M340" s="138"/>
      <c r="N340" s="133"/>
      <c r="O340" s="102">
        <v>9</v>
      </c>
      <c r="P340" s="57" t="s">
        <v>723</v>
      </c>
      <c r="Q340" s="57">
        <v>144932496.11539999</v>
      </c>
      <c r="R340" s="57">
        <v>-1564740.79</v>
      </c>
      <c r="S340" s="57">
        <v>70113.270900000003</v>
      </c>
      <c r="T340" s="57">
        <v>1276435.0159</v>
      </c>
      <c r="U340" s="57">
        <v>12611426.8211</v>
      </c>
      <c r="V340" s="57">
        <v>25592940.569400001</v>
      </c>
      <c r="W340" s="58">
        <f t="shared" si="38"/>
        <v>182918671.0027</v>
      </c>
    </row>
    <row r="341" spans="1:23" ht="25" customHeight="1">
      <c r="A341" s="136"/>
      <c r="B341" s="133"/>
      <c r="C341" s="51">
        <v>5</v>
      </c>
      <c r="D341" s="57" t="s">
        <v>372</v>
      </c>
      <c r="E341" s="57">
        <v>105327276.07009999</v>
      </c>
      <c r="F341" s="57">
        <v>0</v>
      </c>
      <c r="G341" s="57">
        <v>50953.651100000003</v>
      </c>
      <c r="H341" s="57">
        <v>927627.87439999997</v>
      </c>
      <c r="I341" s="57">
        <v>9165144.2569999993</v>
      </c>
      <c r="J341" s="57">
        <v>22450546.310600001</v>
      </c>
      <c r="K341" s="58">
        <f t="shared" si="37"/>
        <v>137921548.16319999</v>
      </c>
      <c r="L341" s="100"/>
      <c r="M341" s="138"/>
      <c r="N341" s="133"/>
      <c r="O341" s="102">
        <v>10</v>
      </c>
      <c r="P341" s="57" t="s">
        <v>724</v>
      </c>
      <c r="Q341" s="57">
        <v>130853866.3073</v>
      </c>
      <c r="R341" s="57">
        <v>-1564740.79</v>
      </c>
      <c r="S341" s="57">
        <v>63302.522400000002</v>
      </c>
      <c r="T341" s="57">
        <v>1152443.1125</v>
      </c>
      <c r="U341" s="57">
        <v>11386362.640699999</v>
      </c>
      <c r="V341" s="57">
        <v>24370525.801100001</v>
      </c>
      <c r="W341" s="58">
        <f t="shared" si="38"/>
        <v>166261759.59399998</v>
      </c>
    </row>
    <row r="342" spans="1:23" ht="25" customHeight="1">
      <c r="A342" s="136"/>
      <c r="B342" s="133"/>
      <c r="C342" s="51">
        <v>6</v>
      </c>
      <c r="D342" s="57" t="s">
        <v>373</v>
      </c>
      <c r="E342" s="57">
        <v>103323260.7929</v>
      </c>
      <c r="F342" s="57">
        <v>0</v>
      </c>
      <c r="G342" s="57">
        <v>49984.178599999999</v>
      </c>
      <c r="H342" s="57">
        <v>909978.31110000005</v>
      </c>
      <c r="I342" s="57">
        <v>8990763.1300000008</v>
      </c>
      <c r="J342" s="57">
        <v>23418274.709800001</v>
      </c>
      <c r="K342" s="58">
        <f t="shared" si="37"/>
        <v>136692261.12239999</v>
      </c>
      <c r="L342" s="100"/>
      <c r="M342" s="138"/>
      <c r="N342" s="133"/>
      <c r="O342" s="102">
        <v>11</v>
      </c>
      <c r="P342" s="57" t="s">
        <v>725</v>
      </c>
      <c r="Q342" s="57">
        <v>121341721.6364</v>
      </c>
      <c r="R342" s="57">
        <v>-1564740.79</v>
      </c>
      <c r="S342" s="57">
        <v>58700.8796</v>
      </c>
      <c r="T342" s="57">
        <v>1068668.7012</v>
      </c>
      <c r="U342" s="57">
        <v>10558655.1241</v>
      </c>
      <c r="V342" s="57">
        <v>24897284.247099999</v>
      </c>
      <c r="W342" s="58">
        <f t="shared" si="38"/>
        <v>156360289.79839998</v>
      </c>
    </row>
    <row r="343" spans="1:23" ht="25" customHeight="1">
      <c r="A343" s="136"/>
      <c r="B343" s="133"/>
      <c r="C343" s="51">
        <v>7</v>
      </c>
      <c r="D343" s="57" t="s">
        <v>374</v>
      </c>
      <c r="E343" s="57">
        <v>145037492.00819999</v>
      </c>
      <c r="F343" s="57">
        <v>0</v>
      </c>
      <c r="G343" s="57">
        <v>70164.064299999998</v>
      </c>
      <c r="H343" s="57">
        <v>1277359.7252</v>
      </c>
      <c r="I343" s="57">
        <v>12620563.129799999</v>
      </c>
      <c r="J343" s="57">
        <v>31898623.970699999</v>
      </c>
      <c r="K343" s="58">
        <f t="shared" si="37"/>
        <v>190904202.89819998</v>
      </c>
      <c r="L343" s="100"/>
      <c r="M343" s="138"/>
      <c r="N343" s="133"/>
      <c r="O343" s="102">
        <v>12</v>
      </c>
      <c r="P343" s="57" t="s">
        <v>726</v>
      </c>
      <c r="Q343" s="57">
        <v>144472083.16280001</v>
      </c>
      <c r="R343" s="57">
        <v>-1564740.79</v>
      </c>
      <c r="S343" s="57">
        <v>69890.539199999999</v>
      </c>
      <c r="T343" s="57">
        <v>1272380.1129000001</v>
      </c>
      <c r="U343" s="57">
        <v>12571363.5888</v>
      </c>
      <c r="V343" s="57">
        <v>25767481.675500002</v>
      </c>
      <c r="W343" s="58">
        <f t="shared" si="38"/>
        <v>182588458.28920004</v>
      </c>
    </row>
    <row r="344" spans="1:23" ht="25" customHeight="1">
      <c r="A344" s="136"/>
      <c r="B344" s="133"/>
      <c r="C344" s="51">
        <v>8</v>
      </c>
      <c r="D344" s="57" t="s">
        <v>375</v>
      </c>
      <c r="E344" s="57">
        <v>121725471.4006</v>
      </c>
      <c r="F344" s="57">
        <v>0</v>
      </c>
      <c r="G344" s="57">
        <v>58886.524299999997</v>
      </c>
      <c r="H344" s="57">
        <v>1072048.4238</v>
      </c>
      <c r="I344" s="57">
        <v>10592047.442600001</v>
      </c>
      <c r="J344" s="57">
        <v>26545536.030200001</v>
      </c>
      <c r="K344" s="58">
        <f t="shared" si="37"/>
        <v>159993989.8215</v>
      </c>
      <c r="L344" s="100"/>
      <c r="M344" s="138"/>
      <c r="N344" s="133"/>
      <c r="O344" s="102">
        <v>13</v>
      </c>
      <c r="P344" s="57" t="s">
        <v>727</v>
      </c>
      <c r="Q344" s="57">
        <v>151580368.77079999</v>
      </c>
      <c r="R344" s="57">
        <v>-1564740.79</v>
      </c>
      <c r="S344" s="57">
        <v>73329.2791</v>
      </c>
      <c r="T344" s="57">
        <v>1334983.4964999999</v>
      </c>
      <c r="U344" s="57">
        <v>13189897.2246</v>
      </c>
      <c r="V344" s="57">
        <v>29098355.285500001</v>
      </c>
      <c r="W344" s="58">
        <f t="shared" si="38"/>
        <v>193712193.26649997</v>
      </c>
    </row>
    <row r="345" spans="1:23" ht="25" customHeight="1">
      <c r="A345" s="136"/>
      <c r="B345" s="133"/>
      <c r="C345" s="51">
        <v>9</v>
      </c>
      <c r="D345" s="57" t="s">
        <v>376</v>
      </c>
      <c r="E345" s="57">
        <v>106623434.7114</v>
      </c>
      <c r="F345" s="57">
        <v>0</v>
      </c>
      <c r="G345" s="57">
        <v>51580.687299999998</v>
      </c>
      <c r="H345" s="57">
        <v>939043.27339999995</v>
      </c>
      <c r="I345" s="57">
        <v>9277930.6250999998</v>
      </c>
      <c r="J345" s="57">
        <v>23976327.429900002</v>
      </c>
      <c r="K345" s="58">
        <f t="shared" si="37"/>
        <v>140868316.72709998</v>
      </c>
      <c r="L345" s="100"/>
      <c r="M345" s="138"/>
      <c r="N345" s="133"/>
      <c r="O345" s="102">
        <v>14</v>
      </c>
      <c r="P345" s="57" t="s">
        <v>728</v>
      </c>
      <c r="Q345" s="57">
        <v>136581942.48370001</v>
      </c>
      <c r="R345" s="57">
        <v>-1564740.79</v>
      </c>
      <c r="S345" s="57">
        <v>66073.565199999997</v>
      </c>
      <c r="T345" s="57">
        <v>1202890.8533000001</v>
      </c>
      <c r="U345" s="57">
        <v>11884796.155999999</v>
      </c>
      <c r="V345" s="57">
        <v>26180634.496199999</v>
      </c>
      <c r="W345" s="58">
        <f t="shared" si="38"/>
        <v>174351596.76440001</v>
      </c>
    </row>
    <row r="346" spans="1:23" ht="25" customHeight="1">
      <c r="A346" s="136"/>
      <c r="B346" s="133"/>
      <c r="C346" s="51">
        <v>10</v>
      </c>
      <c r="D346" s="57" t="s">
        <v>377</v>
      </c>
      <c r="E346" s="57">
        <v>112641855.03560001</v>
      </c>
      <c r="F346" s="57">
        <v>0</v>
      </c>
      <c r="G346" s="57">
        <v>54492.188499999997</v>
      </c>
      <c r="H346" s="57">
        <v>992048.10430000001</v>
      </c>
      <c r="I346" s="57">
        <v>9801628.6882000007</v>
      </c>
      <c r="J346" s="57">
        <v>24424194.663899999</v>
      </c>
      <c r="K346" s="58">
        <f t="shared" si="37"/>
        <v>147914218.6805</v>
      </c>
      <c r="L346" s="100"/>
      <c r="M346" s="138"/>
      <c r="N346" s="133"/>
      <c r="O346" s="102">
        <v>15</v>
      </c>
      <c r="P346" s="57" t="s">
        <v>729</v>
      </c>
      <c r="Q346" s="57">
        <v>122300762.566</v>
      </c>
      <c r="R346" s="57">
        <v>-1564740.79</v>
      </c>
      <c r="S346" s="57">
        <v>59164.83</v>
      </c>
      <c r="T346" s="57">
        <v>1077115.0708000001</v>
      </c>
      <c r="U346" s="57">
        <v>10642106.9022</v>
      </c>
      <c r="V346" s="57">
        <v>23214518.7366</v>
      </c>
      <c r="W346" s="58">
        <f t="shared" si="38"/>
        <v>155728927.31560001</v>
      </c>
    </row>
    <row r="347" spans="1:23" ht="25" customHeight="1">
      <c r="A347" s="136"/>
      <c r="B347" s="133"/>
      <c r="C347" s="51">
        <v>11</v>
      </c>
      <c r="D347" s="57" t="s">
        <v>378</v>
      </c>
      <c r="E347" s="57">
        <v>156691356.10350001</v>
      </c>
      <c r="F347" s="57">
        <v>0</v>
      </c>
      <c r="G347" s="57">
        <v>75801.796000000002</v>
      </c>
      <c r="H347" s="57">
        <v>1379996.4741</v>
      </c>
      <c r="I347" s="57">
        <v>13634634.2191</v>
      </c>
      <c r="J347" s="57">
        <v>33405708.328699999</v>
      </c>
      <c r="K347" s="58">
        <f t="shared" si="37"/>
        <v>205187496.92140001</v>
      </c>
      <c r="L347" s="100"/>
      <c r="M347" s="138"/>
      <c r="N347" s="133"/>
      <c r="O347" s="102">
        <v>16</v>
      </c>
      <c r="P347" s="57" t="s">
        <v>730</v>
      </c>
      <c r="Q347" s="57">
        <v>135905241.72</v>
      </c>
      <c r="R347" s="57">
        <v>-1564740.79</v>
      </c>
      <c r="S347" s="57">
        <v>65746.201100000006</v>
      </c>
      <c r="T347" s="57">
        <v>1196931.0819000001</v>
      </c>
      <c r="U347" s="57">
        <v>11825912.452299999</v>
      </c>
      <c r="V347" s="57">
        <v>30537492.8772</v>
      </c>
      <c r="W347" s="58">
        <f t="shared" si="38"/>
        <v>177966583.54250002</v>
      </c>
    </row>
    <row r="348" spans="1:23" ht="25" customHeight="1">
      <c r="A348" s="136"/>
      <c r="B348" s="133"/>
      <c r="C348" s="51">
        <v>12</v>
      </c>
      <c r="D348" s="57" t="s">
        <v>379</v>
      </c>
      <c r="E348" s="57">
        <v>115851876.7176</v>
      </c>
      <c r="F348" s="57">
        <v>0</v>
      </c>
      <c r="G348" s="57">
        <v>56045.084699999999</v>
      </c>
      <c r="H348" s="57">
        <v>1020319.0869</v>
      </c>
      <c r="I348" s="57">
        <v>10080951.508300001</v>
      </c>
      <c r="J348" s="57">
        <v>24965659.7086</v>
      </c>
      <c r="K348" s="58">
        <f t="shared" si="37"/>
        <v>151974852.10610002</v>
      </c>
      <c r="L348" s="100"/>
      <c r="M348" s="138"/>
      <c r="N348" s="133"/>
      <c r="O348" s="102">
        <v>17</v>
      </c>
      <c r="P348" s="57" t="s">
        <v>731</v>
      </c>
      <c r="Q348" s="57">
        <v>134807331.43329999</v>
      </c>
      <c r="R348" s="57">
        <v>-1564740.79</v>
      </c>
      <c r="S348" s="57">
        <v>65215.070500000002</v>
      </c>
      <c r="T348" s="57">
        <v>1187261.676</v>
      </c>
      <c r="U348" s="57">
        <v>11730376.8367</v>
      </c>
      <c r="V348" s="57">
        <v>28375280.846900001</v>
      </c>
      <c r="W348" s="58">
        <f t="shared" si="38"/>
        <v>174600725.07339996</v>
      </c>
    </row>
    <row r="349" spans="1:23" ht="25" customHeight="1">
      <c r="A349" s="136"/>
      <c r="B349" s="133"/>
      <c r="C349" s="51">
        <v>13</v>
      </c>
      <c r="D349" s="57" t="s">
        <v>380</v>
      </c>
      <c r="E349" s="57">
        <v>97797868.103400007</v>
      </c>
      <c r="F349" s="57">
        <v>0</v>
      </c>
      <c r="G349" s="57">
        <v>47311.186999999998</v>
      </c>
      <c r="H349" s="57">
        <v>861315.62399999995</v>
      </c>
      <c r="I349" s="57">
        <v>8509966.2939999998</v>
      </c>
      <c r="J349" s="57">
        <v>23888942.872200001</v>
      </c>
      <c r="K349" s="58">
        <f t="shared" si="37"/>
        <v>131105404.08060001</v>
      </c>
      <c r="L349" s="100"/>
      <c r="M349" s="138"/>
      <c r="N349" s="133"/>
      <c r="O349" s="102">
        <v>18</v>
      </c>
      <c r="P349" s="57" t="s">
        <v>732</v>
      </c>
      <c r="Q349" s="57">
        <v>150945994.90419999</v>
      </c>
      <c r="R349" s="57">
        <v>-1564740.79</v>
      </c>
      <c r="S349" s="57">
        <v>73022.391199999998</v>
      </c>
      <c r="T349" s="57">
        <v>1329396.5023000001</v>
      </c>
      <c r="U349" s="57">
        <v>13134696.6325</v>
      </c>
      <c r="V349" s="57">
        <v>30086319.508499999</v>
      </c>
      <c r="W349" s="58">
        <f t="shared" si="38"/>
        <v>194004689.1487</v>
      </c>
    </row>
    <row r="350" spans="1:23" ht="25" customHeight="1">
      <c r="A350" s="136"/>
      <c r="B350" s="133"/>
      <c r="C350" s="51">
        <v>14</v>
      </c>
      <c r="D350" s="57" t="s">
        <v>381</v>
      </c>
      <c r="E350" s="57">
        <v>134420048.93399999</v>
      </c>
      <c r="F350" s="57">
        <v>0</v>
      </c>
      <c r="G350" s="57">
        <v>65027.716800000002</v>
      </c>
      <c r="H350" s="57">
        <v>1183850.8402</v>
      </c>
      <c r="I350" s="57">
        <v>11696677.1142</v>
      </c>
      <c r="J350" s="57">
        <v>30926791.4045</v>
      </c>
      <c r="K350" s="58">
        <f t="shared" si="37"/>
        <v>178292396.0097</v>
      </c>
      <c r="L350" s="100"/>
      <c r="M350" s="138"/>
      <c r="N350" s="133"/>
      <c r="O350" s="102">
        <v>19</v>
      </c>
      <c r="P350" s="57" t="s">
        <v>733</v>
      </c>
      <c r="Q350" s="57">
        <v>139166124.16229999</v>
      </c>
      <c r="R350" s="57">
        <v>-1564740.79</v>
      </c>
      <c r="S350" s="57">
        <v>67323.7019</v>
      </c>
      <c r="T350" s="57">
        <v>1225650.0003</v>
      </c>
      <c r="U350" s="57">
        <v>12109660.965500001</v>
      </c>
      <c r="V350" s="57">
        <v>23754615.7256</v>
      </c>
      <c r="W350" s="58">
        <f t="shared" si="38"/>
        <v>174758633.7656</v>
      </c>
    </row>
    <row r="351" spans="1:23" ht="25" customHeight="1">
      <c r="A351" s="136"/>
      <c r="B351" s="133"/>
      <c r="C351" s="51">
        <v>15</v>
      </c>
      <c r="D351" s="57" t="s">
        <v>382</v>
      </c>
      <c r="E351" s="57">
        <v>151188143.07429999</v>
      </c>
      <c r="F351" s="57">
        <v>0</v>
      </c>
      <c r="G351" s="57">
        <v>73139.534100000004</v>
      </c>
      <c r="H351" s="57">
        <v>1331529.1255000001</v>
      </c>
      <c r="I351" s="57">
        <v>13155767.365499999</v>
      </c>
      <c r="J351" s="57">
        <v>33318836.791900001</v>
      </c>
      <c r="K351" s="58">
        <f t="shared" si="37"/>
        <v>199067415.89129999</v>
      </c>
      <c r="L351" s="100"/>
      <c r="M351" s="138"/>
      <c r="N351" s="133"/>
      <c r="O351" s="102">
        <v>20</v>
      </c>
      <c r="P351" s="57" t="s">
        <v>734</v>
      </c>
      <c r="Q351" s="57">
        <v>126643203.5451</v>
      </c>
      <c r="R351" s="57">
        <v>-1564740.79</v>
      </c>
      <c r="S351" s="57">
        <v>61265.551099999997</v>
      </c>
      <c r="T351" s="57">
        <v>1115359.3836000001</v>
      </c>
      <c r="U351" s="57">
        <v>11019968.169399999</v>
      </c>
      <c r="V351" s="57">
        <v>21161979.171399999</v>
      </c>
      <c r="W351" s="58">
        <f t="shared" si="38"/>
        <v>158437035.03060001</v>
      </c>
    </row>
    <row r="352" spans="1:23" ht="25" customHeight="1">
      <c r="A352" s="136"/>
      <c r="B352" s="133"/>
      <c r="C352" s="51">
        <v>16</v>
      </c>
      <c r="D352" s="57" t="s">
        <v>383</v>
      </c>
      <c r="E352" s="57">
        <v>110806350.3962</v>
      </c>
      <c r="F352" s="57">
        <v>0</v>
      </c>
      <c r="G352" s="57">
        <v>53604.2356</v>
      </c>
      <c r="H352" s="57">
        <v>975882.63100000005</v>
      </c>
      <c r="I352" s="57">
        <v>9641910.6603999995</v>
      </c>
      <c r="J352" s="57">
        <v>25161690.689599998</v>
      </c>
      <c r="K352" s="58">
        <f t="shared" si="37"/>
        <v>146639438.6128</v>
      </c>
      <c r="L352" s="100"/>
      <c r="M352" s="138"/>
      <c r="N352" s="133"/>
      <c r="O352" s="102">
        <v>21</v>
      </c>
      <c r="P352" s="57" t="s">
        <v>735</v>
      </c>
      <c r="Q352" s="57">
        <v>130549657.61409999</v>
      </c>
      <c r="R352" s="57">
        <v>-1564740.79</v>
      </c>
      <c r="S352" s="57">
        <v>63155.356899999999</v>
      </c>
      <c r="T352" s="57">
        <v>1149763.916</v>
      </c>
      <c r="U352" s="57">
        <v>11359891.657500001</v>
      </c>
      <c r="V352" s="57">
        <v>27503430.351199999</v>
      </c>
      <c r="W352" s="58">
        <f t="shared" si="38"/>
        <v>169061158.10570002</v>
      </c>
    </row>
    <row r="353" spans="1:23" ht="25" customHeight="1">
      <c r="A353" s="136"/>
      <c r="B353" s="133"/>
      <c r="C353" s="51">
        <v>17</v>
      </c>
      <c r="D353" s="57" t="s">
        <v>384</v>
      </c>
      <c r="E353" s="57">
        <v>117254123.30760001</v>
      </c>
      <c r="F353" s="57">
        <v>0</v>
      </c>
      <c r="G353" s="57">
        <v>56723.442499999997</v>
      </c>
      <c r="H353" s="57">
        <v>1032668.8131</v>
      </c>
      <c r="I353" s="57">
        <v>10202969.211200001</v>
      </c>
      <c r="J353" s="57">
        <v>27073434.522500001</v>
      </c>
      <c r="K353" s="58">
        <f t="shared" si="37"/>
        <v>155619919.2969</v>
      </c>
      <c r="L353" s="100"/>
      <c r="M353" s="138"/>
      <c r="N353" s="133"/>
      <c r="O353" s="102">
        <v>22</v>
      </c>
      <c r="P353" s="57" t="s">
        <v>736</v>
      </c>
      <c r="Q353" s="57">
        <v>125609056.0783</v>
      </c>
      <c r="R353" s="57">
        <v>-1564740.79</v>
      </c>
      <c r="S353" s="57">
        <v>60765.2667</v>
      </c>
      <c r="T353" s="57">
        <v>1106251.5432</v>
      </c>
      <c r="U353" s="57">
        <v>10929980.9308</v>
      </c>
      <c r="V353" s="57">
        <v>26516606.174600001</v>
      </c>
      <c r="W353" s="58">
        <f t="shared" si="38"/>
        <v>162657919.20359999</v>
      </c>
    </row>
    <row r="354" spans="1:23" ht="25" customHeight="1">
      <c r="A354" s="136"/>
      <c r="B354" s="133"/>
      <c r="C354" s="51">
        <v>18</v>
      </c>
      <c r="D354" s="57" t="s">
        <v>385</v>
      </c>
      <c r="E354" s="57">
        <v>122294000.80679999</v>
      </c>
      <c r="F354" s="57">
        <v>0</v>
      </c>
      <c r="G354" s="57">
        <v>59161.558900000004</v>
      </c>
      <c r="H354" s="57">
        <v>1077055.5193</v>
      </c>
      <c r="I354" s="57">
        <v>10641518.5219</v>
      </c>
      <c r="J354" s="57">
        <v>28785157.212000001</v>
      </c>
      <c r="K354" s="58">
        <f t="shared" si="37"/>
        <v>162856893.6189</v>
      </c>
      <c r="L354" s="100"/>
      <c r="M354" s="139"/>
      <c r="N354" s="134"/>
      <c r="O354" s="102">
        <v>23</v>
      </c>
      <c r="P354" s="57" t="s">
        <v>737</v>
      </c>
      <c r="Q354" s="57">
        <v>117758462.42569999</v>
      </c>
      <c r="R354" s="57">
        <v>-1564740.79</v>
      </c>
      <c r="S354" s="57">
        <v>56967.424200000001</v>
      </c>
      <c r="T354" s="57">
        <v>1037110.5783000001</v>
      </c>
      <c r="U354" s="57">
        <v>10246854.7169</v>
      </c>
      <c r="V354" s="57">
        <v>23820624.412999999</v>
      </c>
      <c r="W354" s="58">
        <f t="shared" si="38"/>
        <v>151355278.76809999</v>
      </c>
    </row>
    <row r="355" spans="1:23" ht="25" customHeight="1">
      <c r="A355" s="136"/>
      <c r="B355" s="133"/>
      <c r="C355" s="51">
        <v>19</v>
      </c>
      <c r="D355" s="57" t="s">
        <v>386</v>
      </c>
      <c r="E355" s="57">
        <v>126347630.0777</v>
      </c>
      <c r="F355" s="57">
        <v>0</v>
      </c>
      <c r="G355" s="57">
        <v>61122.563000000002</v>
      </c>
      <c r="H355" s="57">
        <v>1112756.2383999999</v>
      </c>
      <c r="I355" s="57">
        <v>10994248.5878</v>
      </c>
      <c r="J355" s="57">
        <v>27724344.022999998</v>
      </c>
      <c r="K355" s="58">
        <f t="shared" si="37"/>
        <v>166240101.48989999</v>
      </c>
      <c r="L355" s="100"/>
      <c r="M355" s="101"/>
      <c r="N355" s="119" t="s">
        <v>843</v>
      </c>
      <c r="O355" s="120"/>
      <c r="P355" s="121"/>
      <c r="Q355" s="103">
        <f>SUM(Q332:Q354)</f>
        <v>3111432270.3374009</v>
      </c>
      <c r="R355" s="103">
        <f t="shared" ref="R355:V355" si="41">SUM(R332:R354)</f>
        <v>-35989038.169999987</v>
      </c>
      <c r="S355" s="103">
        <f t="shared" si="41"/>
        <v>1505202.0737999999</v>
      </c>
      <c r="T355" s="103">
        <f t="shared" si="41"/>
        <v>27402695.778400008</v>
      </c>
      <c r="U355" s="103">
        <f t="shared" si="41"/>
        <v>270743976.94</v>
      </c>
      <c r="V355" s="103">
        <f t="shared" si="41"/>
        <v>607826324.32579994</v>
      </c>
      <c r="W355" s="58">
        <f t="shared" si="38"/>
        <v>3982921431.2854009</v>
      </c>
    </row>
    <row r="356" spans="1:23" ht="25" customHeight="1">
      <c r="A356" s="136"/>
      <c r="B356" s="133"/>
      <c r="C356" s="51">
        <v>20</v>
      </c>
      <c r="D356" s="57" t="s">
        <v>387</v>
      </c>
      <c r="E356" s="57">
        <v>127440118.27689999</v>
      </c>
      <c r="F356" s="57">
        <v>0</v>
      </c>
      <c r="G356" s="57">
        <v>61651.070500000002</v>
      </c>
      <c r="H356" s="57">
        <v>1122377.8914999999</v>
      </c>
      <c r="I356" s="57">
        <v>11089312.3958</v>
      </c>
      <c r="J356" s="57">
        <v>28112073.808699999</v>
      </c>
      <c r="K356" s="58">
        <f t="shared" si="37"/>
        <v>167825533.4434</v>
      </c>
      <c r="L356" s="100"/>
      <c r="M356" s="137">
        <v>34</v>
      </c>
      <c r="N356" s="132" t="s">
        <v>56</v>
      </c>
      <c r="O356" s="102">
        <v>1</v>
      </c>
      <c r="P356" s="57" t="s">
        <v>738</v>
      </c>
      <c r="Q356" s="57">
        <v>116883809.4589</v>
      </c>
      <c r="R356" s="57">
        <v>0</v>
      </c>
      <c r="S356" s="57">
        <v>56544.297599999998</v>
      </c>
      <c r="T356" s="57">
        <v>1029407.422</v>
      </c>
      <c r="U356" s="57">
        <v>10170746.0305</v>
      </c>
      <c r="V356" s="57">
        <v>22980465.8935</v>
      </c>
      <c r="W356" s="58">
        <f t="shared" si="38"/>
        <v>151120973.10250002</v>
      </c>
    </row>
    <row r="357" spans="1:23" ht="25" customHeight="1">
      <c r="A357" s="136"/>
      <c r="B357" s="133"/>
      <c r="C357" s="51">
        <v>21</v>
      </c>
      <c r="D357" s="57" t="s">
        <v>388</v>
      </c>
      <c r="E357" s="57">
        <v>119385837.68269999</v>
      </c>
      <c r="F357" s="57">
        <v>0</v>
      </c>
      <c r="G357" s="57">
        <v>57754.691400000003</v>
      </c>
      <c r="H357" s="57">
        <v>1051443.0352</v>
      </c>
      <c r="I357" s="57">
        <v>10388462.185900001</v>
      </c>
      <c r="J357" s="57">
        <v>27068817.334600002</v>
      </c>
      <c r="K357" s="58">
        <f t="shared" si="37"/>
        <v>157952314.9298</v>
      </c>
      <c r="L357" s="100"/>
      <c r="M357" s="138"/>
      <c r="N357" s="133"/>
      <c r="O357" s="102">
        <v>2</v>
      </c>
      <c r="P357" s="57" t="s">
        <v>739</v>
      </c>
      <c r="Q357" s="57">
        <v>200015114.9896</v>
      </c>
      <c r="R357" s="57">
        <v>0</v>
      </c>
      <c r="S357" s="57">
        <v>96760.314799999993</v>
      </c>
      <c r="T357" s="57">
        <v>1761553.1597</v>
      </c>
      <c r="U357" s="57">
        <v>17404488.664799999</v>
      </c>
      <c r="V357" s="57">
        <v>29935547.056000002</v>
      </c>
      <c r="W357" s="58">
        <f t="shared" si="38"/>
        <v>249213464.18489999</v>
      </c>
    </row>
    <row r="358" spans="1:23" ht="25" customHeight="1">
      <c r="A358" s="136"/>
      <c r="B358" s="133"/>
      <c r="C358" s="51">
        <v>22</v>
      </c>
      <c r="D358" s="57" t="s">
        <v>389</v>
      </c>
      <c r="E358" s="57">
        <v>109507748.273</v>
      </c>
      <c r="F358" s="57">
        <v>0</v>
      </c>
      <c r="G358" s="57">
        <v>52976.0173</v>
      </c>
      <c r="H358" s="57">
        <v>964445.71200000006</v>
      </c>
      <c r="I358" s="57">
        <v>9528911.6706000008</v>
      </c>
      <c r="J358" s="57">
        <v>25188367.775699999</v>
      </c>
      <c r="K358" s="58">
        <f t="shared" si="37"/>
        <v>145242449.44859999</v>
      </c>
      <c r="L358" s="100"/>
      <c r="M358" s="138"/>
      <c r="N358" s="133"/>
      <c r="O358" s="102">
        <v>3</v>
      </c>
      <c r="P358" s="57" t="s">
        <v>740</v>
      </c>
      <c r="Q358" s="57">
        <v>137373591.94299999</v>
      </c>
      <c r="R358" s="57">
        <v>0</v>
      </c>
      <c r="S358" s="57">
        <v>66456.537500000006</v>
      </c>
      <c r="T358" s="57">
        <v>1209862.9894000001</v>
      </c>
      <c r="U358" s="57">
        <v>11953682.2202</v>
      </c>
      <c r="V358" s="57">
        <v>25670405.4091</v>
      </c>
      <c r="W358" s="58">
        <f t="shared" si="38"/>
        <v>176273999.09919998</v>
      </c>
    </row>
    <row r="359" spans="1:23" ht="25" customHeight="1">
      <c r="A359" s="136"/>
      <c r="B359" s="133"/>
      <c r="C359" s="51">
        <v>23</v>
      </c>
      <c r="D359" s="57" t="s">
        <v>390</v>
      </c>
      <c r="E359" s="57">
        <v>134389934.38699999</v>
      </c>
      <c r="F359" s="57">
        <v>0</v>
      </c>
      <c r="G359" s="57">
        <v>65013.148399999998</v>
      </c>
      <c r="H359" s="57">
        <v>1183585.6184</v>
      </c>
      <c r="I359" s="57">
        <v>11694056.6708</v>
      </c>
      <c r="J359" s="57">
        <v>28813715.374699999</v>
      </c>
      <c r="K359" s="58">
        <f t="shared" si="37"/>
        <v>176146305.19930002</v>
      </c>
      <c r="L359" s="100"/>
      <c r="M359" s="138"/>
      <c r="N359" s="133"/>
      <c r="O359" s="102">
        <v>4</v>
      </c>
      <c r="P359" s="57" t="s">
        <v>741</v>
      </c>
      <c r="Q359" s="57">
        <v>164024890.31799999</v>
      </c>
      <c r="R359" s="57">
        <v>0</v>
      </c>
      <c r="S359" s="57">
        <v>79349.503299999997</v>
      </c>
      <c r="T359" s="57">
        <v>1444583.6447000001</v>
      </c>
      <c r="U359" s="57">
        <v>14272768.057700001</v>
      </c>
      <c r="V359" s="57">
        <v>23029487.8893</v>
      </c>
      <c r="W359" s="58">
        <f t="shared" si="38"/>
        <v>202851079.41299999</v>
      </c>
    </row>
    <row r="360" spans="1:23" ht="25" customHeight="1">
      <c r="A360" s="136"/>
      <c r="B360" s="133"/>
      <c r="C360" s="51">
        <v>24</v>
      </c>
      <c r="D360" s="57" t="s">
        <v>391</v>
      </c>
      <c r="E360" s="57">
        <v>99382492.950599998</v>
      </c>
      <c r="F360" s="57">
        <v>0</v>
      </c>
      <c r="G360" s="57">
        <v>48077.773000000001</v>
      </c>
      <c r="H360" s="57">
        <v>875271.57380000001</v>
      </c>
      <c r="I360" s="57">
        <v>8647853.7991000004</v>
      </c>
      <c r="J360" s="57">
        <v>22303765.3347</v>
      </c>
      <c r="K360" s="58">
        <f t="shared" si="37"/>
        <v>131257461.4312</v>
      </c>
      <c r="L360" s="100"/>
      <c r="M360" s="138"/>
      <c r="N360" s="133"/>
      <c r="O360" s="102">
        <v>5</v>
      </c>
      <c r="P360" s="57" t="s">
        <v>742</v>
      </c>
      <c r="Q360" s="57">
        <v>177203546.71129999</v>
      </c>
      <c r="R360" s="57">
        <v>0</v>
      </c>
      <c r="S360" s="57">
        <v>85724.876099999994</v>
      </c>
      <c r="T360" s="57">
        <v>1560649.3921000001</v>
      </c>
      <c r="U360" s="57">
        <v>15419520.2711</v>
      </c>
      <c r="V360" s="57">
        <v>31977028.171</v>
      </c>
      <c r="W360" s="58">
        <f t="shared" si="38"/>
        <v>226246469.42159998</v>
      </c>
    </row>
    <row r="361" spans="1:23" ht="25" customHeight="1">
      <c r="A361" s="136"/>
      <c r="B361" s="133"/>
      <c r="C361" s="51">
        <v>25</v>
      </c>
      <c r="D361" s="57" t="s">
        <v>392</v>
      </c>
      <c r="E361" s="57">
        <v>124736896.2622</v>
      </c>
      <c r="F361" s="57">
        <v>0</v>
      </c>
      <c r="G361" s="57">
        <v>60343.346299999997</v>
      </c>
      <c r="H361" s="57">
        <v>1098570.3443</v>
      </c>
      <c r="I361" s="57">
        <v>10854089.188200001</v>
      </c>
      <c r="J361" s="57">
        <v>25326598.403499998</v>
      </c>
      <c r="K361" s="58">
        <f t="shared" si="37"/>
        <v>162076497.54449999</v>
      </c>
      <c r="L361" s="100"/>
      <c r="M361" s="138"/>
      <c r="N361" s="133"/>
      <c r="O361" s="102">
        <v>6</v>
      </c>
      <c r="P361" s="57" t="s">
        <v>743</v>
      </c>
      <c r="Q361" s="57">
        <v>122757840.4674</v>
      </c>
      <c r="R361" s="57">
        <v>0</v>
      </c>
      <c r="S361" s="57">
        <v>59385.948299999996</v>
      </c>
      <c r="T361" s="57">
        <v>1081140.6015999999</v>
      </c>
      <c r="U361" s="57">
        <v>10681879.9321</v>
      </c>
      <c r="V361" s="57">
        <v>22817040.2399</v>
      </c>
      <c r="W361" s="58">
        <f t="shared" si="38"/>
        <v>157397287.1893</v>
      </c>
    </row>
    <row r="362" spans="1:23" ht="25" customHeight="1">
      <c r="A362" s="136"/>
      <c r="B362" s="133"/>
      <c r="C362" s="51">
        <v>26</v>
      </c>
      <c r="D362" s="57" t="s">
        <v>393</v>
      </c>
      <c r="E362" s="57">
        <v>113447574.955</v>
      </c>
      <c r="F362" s="57">
        <v>0</v>
      </c>
      <c r="G362" s="57">
        <v>54881.967600000004</v>
      </c>
      <c r="H362" s="57">
        <v>999144.16040000005</v>
      </c>
      <c r="I362" s="57">
        <v>9871739.1055999994</v>
      </c>
      <c r="J362" s="57">
        <v>25378356.510699999</v>
      </c>
      <c r="K362" s="58">
        <f t="shared" si="37"/>
        <v>149751696.69929999</v>
      </c>
      <c r="L362" s="100"/>
      <c r="M362" s="138"/>
      <c r="N362" s="133"/>
      <c r="O362" s="102">
        <v>7</v>
      </c>
      <c r="P362" s="57" t="s">
        <v>744</v>
      </c>
      <c r="Q362" s="57">
        <v>118071941.0704</v>
      </c>
      <c r="R362" s="57">
        <v>0</v>
      </c>
      <c r="S362" s="57">
        <v>57119.074200000003</v>
      </c>
      <c r="T362" s="57">
        <v>1039871.4161</v>
      </c>
      <c r="U362" s="57">
        <v>10274132.332900001</v>
      </c>
      <c r="V362" s="57">
        <v>25997256.716200002</v>
      </c>
      <c r="W362" s="58">
        <f t="shared" si="38"/>
        <v>155440320.60980001</v>
      </c>
    </row>
    <row r="363" spans="1:23" ht="25" customHeight="1">
      <c r="A363" s="136"/>
      <c r="B363" s="134"/>
      <c r="C363" s="51">
        <v>27</v>
      </c>
      <c r="D363" s="57" t="s">
        <v>394</v>
      </c>
      <c r="E363" s="57">
        <v>105123319.23360001</v>
      </c>
      <c r="F363" s="57">
        <v>0</v>
      </c>
      <c r="G363" s="57">
        <v>50854.983899999999</v>
      </c>
      <c r="H363" s="57">
        <v>925831.60609999998</v>
      </c>
      <c r="I363" s="57">
        <v>9147396.7760000005</v>
      </c>
      <c r="J363" s="57">
        <v>23326386.968800001</v>
      </c>
      <c r="K363" s="58">
        <f t="shared" si="37"/>
        <v>138573789.5684</v>
      </c>
      <c r="L363" s="100"/>
      <c r="M363" s="138"/>
      <c r="N363" s="133"/>
      <c r="O363" s="102">
        <v>8</v>
      </c>
      <c r="P363" s="57" t="s">
        <v>745</v>
      </c>
      <c r="Q363" s="57">
        <v>183263799.92989999</v>
      </c>
      <c r="R363" s="57">
        <v>0</v>
      </c>
      <c r="S363" s="57">
        <v>88656.614600000001</v>
      </c>
      <c r="T363" s="57">
        <v>1614022.6495000001</v>
      </c>
      <c r="U363" s="57">
        <v>15946858.459799999</v>
      </c>
      <c r="V363" s="57">
        <v>29189329.675299998</v>
      </c>
      <c r="W363" s="58">
        <f t="shared" si="38"/>
        <v>230102667.32910001</v>
      </c>
    </row>
    <row r="364" spans="1:23" ht="25" customHeight="1">
      <c r="A364" s="51"/>
      <c r="B364" s="119" t="s">
        <v>827</v>
      </c>
      <c r="C364" s="120"/>
      <c r="D364" s="121"/>
      <c r="E364" s="103">
        <f>SUM(E337:E363)</f>
        <v>3287097504.8575006</v>
      </c>
      <c r="F364" s="103">
        <f t="shared" ref="F364:J364" si="42">SUM(F337:F363)</f>
        <v>0</v>
      </c>
      <c r="G364" s="103">
        <f t="shared" si="42"/>
        <v>1590182.7684000004</v>
      </c>
      <c r="H364" s="103">
        <f t="shared" si="42"/>
        <v>28949797.100700002</v>
      </c>
      <c r="I364" s="103">
        <f t="shared" si="42"/>
        <v>286029639.64219999</v>
      </c>
      <c r="J364" s="103">
        <f t="shared" si="42"/>
        <v>730316431.98129976</v>
      </c>
      <c r="K364" s="58">
        <f t="shared" si="37"/>
        <v>4333983556.3501005</v>
      </c>
      <c r="L364" s="100"/>
      <c r="M364" s="138"/>
      <c r="N364" s="133"/>
      <c r="O364" s="102">
        <v>9</v>
      </c>
      <c r="P364" s="57" t="s">
        <v>746</v>
      </c>
      <c r="Q364" s="57">
        <v>130454370.5178</v>
      </c>
      <c r="R364" s="57">
        <v>0</v>
      </c>
      <c r="S364" s="57">
        <v>63109.260300000002</v>
      </c>
      <c r="T364" s="57">
        <v>1148924.713</v>
      </c>
      <c r="U364" s="57">
        <v>11351600.168199999</v>
      </c>
      <c r="V364" s="57">
        <v>23243246.592099998</v>
      </c>
      <c r="W364" s="58">
        <f t="shared" si="38"/>
        <v>166261251.25139999</v>
      </c>
    </row>
    <row r="365" spans="1:23" ht="25" customHeight="1">
      <c r="A365" s="136">
        <v>18</v>
      </c>
      <c r="B365" s="132" t="s">
        <v>40</v>
      </c>
      <c r="C365" s="51">
        <v>1</v>
      </c>
      <c r="D365" s="57" t="s">
        <v>395</v>
      </c>
      <c r="E365" s="57">
        <v>196821160.82370001</v>
      </c>
      <c r="F365" s="57">
        <v>0</v>
      </c>
      <c r="G365" s="57">
        <v>95215.191500000001</v>
      </c>
      <c r="H365" s="57">
        <v>1733423.6854000001</v>
      </c>
      <c r="I365" s="57">
        <v>17126563.9736</v>
      </c>
      <c r="J365" s="57">
        <v>33594748.731299996</v>
      </c>
      <c r="K365" s="58">
        <f t="shared" si="37"/>
        <v>249371112.40550002</v>
      </c>
      <c r="L365" s="100"/>
      <c r="M365" s="138"/>
      <c r="N365" s="133"/>
      <c r="O365" s="102">
        <v>10</v>
      </c>
      <c r="P365" s="57" t="s">
        <v>747</v>
      </c>
      <c r="Q365" s="57">
        <v>120448222.24420001</v>
      </c>
      <c r="R365" s="57">
        <v>0</v>
      </c>
      <c r="S365" s="57">
        <v>58268.635799999996</v>
      </c>
      <c r="T365" s="57">
        <v>1060799.5625</v>
      </c>
      <c r="U365" s="57">
        <v>10480906.4998</v>
      </c>
      <c r="V365" s="57">
        <v>23531621.332699999</v>
      </c>
      <c r="W365" s="58">
        <f t="shared" si="38"/>
        <v>155579818.27500001</v>
      </c>
    </row>
    <row r="366" spans="1:23" ht="25" customHeight="1">
      <c r="A366" s="136"/>
      <c r="B366" s="133"/>
      <c r="C366" s="51">
        <v>2</v>
      </c>
      <c r="D366" s="57" t="s">
        <v>396</v>
      </c>
      <c r="E366" s="57">
        <v>200132940.49399999</v>
      </c>
      <c r="F366" s="57">
        <v>0</v>
      </c>
      <c r="G366" s="57">
        <v>96817.314599999998</v>
      </c>
      <c r="H366" s="57">
        <v>1762590.8607999999</v>
      </c>
      <c r="I366" s="57">
        <v>17414741.353300001</v>
      </c>
      <c r="J366" s="57">
        <v>40200576.674699999</v>
      </c>
      <c r="K366" s="58">
        <f t="shared" si="37"/>
        <v>259607666.69739997</v>
      </c>
      <c r="L366" s="100"/>
      <c r="M366" s="138"/>
      <c r="N366" s="133"/>
      <c r="O366" s="102">
        <v>11</v>
      </c>
      <c r="P366" s="57" t="s">
        <v>748</v>
      </c>
      <c r="Q366" s="57">
        <v>179747053.01140001</v>
      </c>
      <c r="R366" s="57">
        <v>0</v>
      </c>
      <c r="S366" s="57">
        <v>86955.335500000001</v>
      </c>
      <c r="T366" s="57">
        <v>1583050.307</v>
      </c>
      <c r="U366" s="57">
        <v>15640845.677300001</v>
      </c>
      <c r="V366" s="57">
        <v>30819197.032099999</v>
      </c>
      <c r="W366" s="58">
        <f t="shared" si="38"/>
        <v>227877101.36330003</v>
      </c>
    </row>
    <row r="367" spans="1:23" ht="25" customHeight="1">
      <c r="A367" s="136"/>
      <c r="B367" s="133"/>
      <c r="C367" s="51">
        <v>3</v>
      </c>
      <c r="D367" s="57" t="s">
        <v>397</v>
      </c>
      <c r="E367" s="57">
        <v>165625990.4621</v>
      </c>
      <c r="F367" s="57">
        <v>0</v>
      </c>
      <c r="G367" s="57">
        <v>80124.059500000003</v>
      </c>
      <c r="H367" s="57">
        <v>1458684.6941</v>
      </c>
      <c r="I367" s="57">
        <v>14412089.175100001</v>
      </c>
      <c r="J367" s="57">
        <v>35536475.784900002</v>
      </c>
      <c r="K367" s="58">
        <f t="shared" si="37"/>
        <v>217113364.17570001</v>
      </c>
      <c r="L367" s="100"/>
      <c r="M367" s="138"/>
      <c r="N367" s="133"/>
      <c r="O367" s="102">
        <v>12</v>
      </c>
      <c r="P367" s="57" t="s">
        <v>749</v>
      </c>
      <c r="Q367" s="57">
        <v>142275603.63429999</v>
      </c>
      <c r="R367" s="57">
        <v>0</v>
      </c>
      <c r="S367" s="57">
        <v>68827.959300000002</v>
      </c>
      <c r="T367" s="57">
        <v>1253035.4975999999</v>
      </c>
      <c r="U367" s="57">
        <v>12380235.017999999</v>
      </c>
      <c r="V367" s="57">
        <v>25740974.282200001</v>
      </c>
      <c r="W367" s="58">
        <f t="shared" si="38"/>
        <v>181718676.39140001</v>
      </c>
    </row>
    <row r="368" spans="1:23" ht="25" customHeight="1">
      <c r="A368" s="136"/>
      <c r="B368" s="133"/>
      <c r="C368" s="51">
        <v>4</v>
      </c>
      <c r="D368" s="57" t="s">
        <v>398</v>
      </c>
      <c r="E368" s="57">
        <v>127529643.1991</v>
      </c>
      <c r="F368" s="57">
        <v>0</v>
      </c>
      <c r="G368" s="57">
        <v>61694.379500000003</v>
      </c>
      <c r="H368" s="57">
        <v>1123166.3463999999</v>
      </c>
      <c r="I368" s="57">
        <v>11097102.4845</v>
      </c>
      <c r="J368" s="57">
        <v>25529205.358399998</v>
      </c>
      <c r="K368" s="58">
        <f t="shared" si="37"/>
        <v>165340811.76789999</v>
      </c>
      <c r="L368" s="100"/>
      <c r="M368" s="138"/>
      <c r="N368" s="133"/>
      <c r="O368" s="102">
        <v>13</v>
      </c>
      <c r="P368" s="57" t="s">
        <v>750</v>
      </c>
      <c r="Q368" s="57">
        <v>122283983.14659999</v>
      </c>
      <c r="R368" s="57">
        <v>0</v>
      </c>
      <c r="S368" s="57">
        <v>59156.712699999996</v>
      </c>
      <c r="T368" s="57">
        <v>1076967.2927000001</v>
      </c>
      <c r="U368" s="57">
        <v>10640646.8265</v>
      </c>
      <c r="V368" s="57">
        <v>24425417.721900001</v>
      </c>
      <c r="W368" s="58">
        <f t="shared" si="38"/>
        <v>158486171.70039999</v>
      </c>
    </row>
    <row r="369" spans="1:23" ht="25" customHeight="1">
      <c r="A369" s="136"/>
      <c r="B369" s="133"/>
      <c r="C369" s="51">
        <v>5</v>
      </c>
      <c r="D369" s="57" t="s">
        <v>399</v>
      </c>
      <c r="E369" s="57">
        <v>209652976.2766</v>
      </c>
      <c r="F369" s="57">
        <v>0</v>
      </c>
      <c r="G369" s="57">
        <v>101422.7749</v>
      </c>
      <c r="H369" s="57">
        <v>1846434.7697999999</v>
      </c>
      <c r="I369" s="57">
        <v>18243135.521699999</v>
      </c>
      <c r="J369" s="57">
        <v>43733523.511799999</v>
      </c>
      <c r="K369" s="58">
        <f t="shared" si="37"/>
        <v>273577492.85479999</v>
      </c>
      <c r="L369" s="100"/>
      <c r="M369" s="138"/>
      <c r="N369" s="133"/>
      <c r="O369" s="102">
        <v>14</v>
      </c>
      <c r="P369" s="57" t="s">
        <v>751</v>
      </c>
      <c r="Q369" s="57">
        <v>175154438.76120001</v>
      </c>
      <c r="R369" s="57">
        <v>0</v>
      </c>
      <c r="S369" s="57">
        <v>84733.589399999997</v>
      </c>
      <c r="T369" s="57">
        <v>1542602.6931</v>
      </c>
      <c r="U369" s="57">
        <v>15241215.366</v>
      </c>
      <c r="V369" s="57">
        <v>31794449.7377</v>
      </c>
      <c r="W369" s="58">
        <f t="shared" si="38"/>
        <v>223817440.14740002</v>
      </c>
    </row>
    <row r="370" spans="1:23" ht="25" customHeight="1">
      <c r="A370" s="136"/>
      <c r="B370" s="133"/>
      <c r="C370" s="51">
        <v>6</v>
      </c>
      <c r="D370" s="57" t="s">
        <v>400</v>
      </c>
      <c r="E370" s="57">
        <v>140448582.36050001</v>
      </c>
      <c r="F370" s="57">
        <v>0</v>
      </c>
      <c r="G370" s="57">
        <v>67944.1103</v>
      </c>
      <c r="H370" s="57">
        <v>1236944.7382</v>
      </c>
      <c r="I370" s="57">
        <v>12221255.1777</v>
      </c>
      <c r="J370" s="57">
        <v>30263704.114300001</v>
      </c>
      <c r="K370" s="58">
        <f t="shared" si="37"/>
        <v>184238430.50100005</v>
      </c>
      <c r="L370" s="100"/>
      <c r="M370" s="138"/>
      <c r="N370" s="133"/>
      <c r="O370" s="102">
        <v>15</v>
      </c>
      <c r="P370" s="57" t="s">
        <v>752</v>
      </c>
      <c r="Q370" s="57">
        <v>116112206.09739999</v>
      </c>
      <c r="R370" s="57">
        <v>0</v>
      </c>
      <c r="S370" s="57">
        <v>56171.022900000004</v>
      </c>
      <c r="T370" s="57">
        <v>1022611.8338</v>
      </c>
      <c r="U370" s="57">
        <v>10103604.295</v>
      </c>
      <c r="V370" s="57">
        <v>23122344.669799998</v>
      </c>
      <c r="W370" s="58">
        <f t="shared" si="38"/>
        <v>150416937.91890001</v>
      </c>
    </row>
    <row r="371" spans="1:23" ht="25" customHeight="1">
      <c r="A371" s="136"/>
      <c r="B371" s="133"/>
      <c r="C371" s="51">
        <v>7</v>
      </c>
      <c r="D371" s="57" t="s">
        <v>401</v>
      </c>
      <c r="E371" s="57">
        <v>122470887.57340001</v>
      </c>
      <c r="F371" s="57">
        <v>0</v>
      </c>
      <c r="G371" s="57">
        <v>59247.130599999997</v>
      </c>
      <c r="H371" s="57">
        <v>1078613.3788000001</v>
      </c>
      <c r="I371" s="57">
        <v>10656910.477299999</v>
      </c>
      <c r="J371" s="57">
        <v>28066321.652199998</v>
      </c>
      <c r="K371" s="58">
        <f t="shared" si="37"/>
        <v>162331980.2123</v>
      </c>
      <c r="L371" s="100"/>
      <c r="M371" s="139"/>
      <c r="N371" s="134"/>
      <c r="O371" s="102">
        <v>16</v>
      </c>
      <c r="P371" s="57" t="s">
        <v>753</v>
      </c>
      <c r="Q371" s="57">
        <v>125958483.80410001</v>
      </c>
      <c r="R371" s="57">
        <v>0</v>
      </c>
      <c r="S371" s="57">
        <v>60934.3076</v>
      </c>
      <c r="T371" s="57">
        <v>1109328.9882</v>
      </c>
      <c r="U371" s="57">
        <v>10960386.6874</v>
      </c>
      <c r="V371" s="57">
        <v>25285753.748799998</v>
      </c>
      <c r="W371" s="58">
        <f t="shared" si="38"/>
        <v>163374887.53610003</v>
      </c>
    </row>
    <row r="372" spans="1:23" ht="25" customHeight="1">
      <c r="A372" s="136"/>
      <c r="B372" s="133"/>
      <c r="C372" s="51">
        <v>8</v>
      </c>
      <c r="D372" s="57" t="s">
        <v>402</v>
      </c>
      <c r="E372" s="57">
        <v>163184427.74239999</v>
      </c>
      <c r="F372" s="57">
        <v>0</v>
      </c>
      <c r="G372" s="57">
        <v>78942.916899999997</v>
      </c>
      <c r="H372" s="57">
        <v>1437181.6066000001</v>
      </c>
      <c r="I372" s="57">
        <v>14199634.4779</v>
      </c>
      <c r="J372" s="57">
        <v>35098013.933799997</v>
      </c>
      <c r="K372" s="58">
        <f t="shared" si="37"/>
        <v>213998200.67759997</v>
      </c>
      <c r="L372" s="100"/>
      <c r="M372" s="101"/>
      <c r="N372" s="119" t="s">
        <v>844</v>
      </c>
      <c r="O372" s="120"/>
      <c r="P372" s="121"/>
      <c r="Q372" s="103">
        <f>SUM(Q356:Q371)</f>
        <v>2332028896.1055002</v>
      </c>
      <c r="R372" s="103">
        <f t="shared" ref="R372:V372" si="43">SUM(R356:R371)</f>
        <v>0</v>
      </c>
      <c r="S372" s="103">
        <f t="shared" si="43"/>
        <v>1128153.9898999999</v>
      </c>
      <c r="T372" s="103">
        <f t="shared" si="43"/>
        <v>20538412.163000003</v>
      </c>
      <c r="U372" s="103">
        <f t="shared" si="43"/>
        <v>202923516.50730002</v>
      </c>
      <c r="V372" s="103">
        <f t="shared" si="43"/>
        <v>419559566.16759992</v>
      </c>
      <c r="W372" s="58">
        <f t="shared" si="38"/>
        <v>2976178544.9333</v>
      </c>
    </row>
    <row r="373" spans="1:23" ht="25" customHeight="1">
      <c r="A373" s="136"/>
      <c r="B373" s="133"/>
      <c r="C373" s="51">
        <v>9</v>
      </c>
      <c r="D373" s="57" t="s">
        <v>403</v>
      </c>
      <c r="E373" s="57">
        <v>180009398.61570001</v>
      </c>
      <c r="F373" s="57">
        <v>0</v>
      </c>
      <c r="G373" s="57">
        <v>87082.249100000001</v>
      </c>
      <c r="H373" s="57">
        <v>1585360.811</v>
      </c>
      <c r="I373" s="57">
        <v>15663673.907500001</v>
      </c>
      <c r="J373" s="57">
        <v>33133656.958900001</v>
      </c>
      <c r="K373" s="58">
        <f t="shared" si="37"/>
        <v>230479172.5422</v>
      </c>
      <c r="L373" s="100"/>
      <c r="M373" s="137">
        <v>35</v>
      </c>
      <c r="N373" s="132" t="s">
        <v>57</v>
      </c>
      <c r="O373" s="102">
        <v>1</v>
      </c>
      <c r="P373" s="57" t="s">
        <v>754</v>
      </c>
      <c r="Q373" s="57">
        <v>130170602.7667</v>
      </c>
      <c r="R373" s="57">
        <v>0</v>
      </c>
      <c r="S373" s="57">
        <v>62971.983399999997</v>
      </c>
      <c r="T373" s="57">
        <v>1146425.5419999999</v>
      </c>
      <c r="U373" s="57">
        <v>11326907.871300001</v>
      </c>
      <c r="V373" s="57">
        <v>25906580.443300001</v>
      </c>
      <c r="W373" s="58">
        <f t="shared" si="38"/>
        <v>168613488.6067</v>
      </c>
    </row>
    <row r="374" spans="1:23" ht="25" customHeight="1">
      <c r="A374" s="136"/>
      <c r="B374" s="133"/>
      <c r="C374" s="51">
        <v>10</v>
      </c>
      <c r="D374" s="57" t="s">
        <v>404</v>
      </c>
      <c r="E374" s="57">
        <v>170055039.58590001</v>
      </c>
      <c r="F374" s="57">
        <v>0</v>
      </c>
      <c r="G374" s="57">
        <v>82266.678499999995</v>
      </c>
      <c r="H374" s="57">
        <v>1497691.7736</v>
      </c>
      <c r="I374" s="57">
        <v>14797486.725</v>
      </c>
      <c r="J374" s="57">
        <v>39598860.177000001</v>
      </c>
      <c r="K374" s="58">
        <f t="shared" si="37"/>
        <v>226031344.94</v>
      </c>
      <c r="L374" s="100"/>
      <c r="M374" s="138"/>
      <c r="N374" s="133"/>
      <c r="O374" s="102">
        <v>2</v>
      </c>
      <c r="P374" s="57" t="s">
        <v>755</v>
      </c>
      <c r="Q374" s="57">
        <v>144046659.28330001</v>
      </c>
      <c r="R374" s="57">
        <v>0</v>
      </c>
      <c r="S374" s="57">
        <v>69684.734100000001</v>
      </c>
      <c r="T374" s="57">
        <v>1268633.3621</v>
      </c>
      <c r="U374" s="57">
        <v>12534344.960999999</v>
      </c>
      <c r="V374" s="57">
        <v>24159003.294100001</v>
      </c>
      <c r="W374" s="58">
        <f t="shared" si="38"/>
        <v>182078325.63460004</v>
      </c>
    </row>
    <row r="375" spans="1:23" ht="25" customHeight="1">
      <c r="A375" s="136"/>
      <c r="B375" s="133"/>
      <c r="C375" s="51">
        <v>11</v>
      </c>
      <c r="D375" s="57" t="s">
        <v>405</v>
      </c>
      <c r="E375" s="57">
        <v>181560356.11520001</v>
      </c>
      <c r="F375" s="57">
        <v>0</v>
      </c>
      <c r="G375" s="57">
        <v>87832.5481</v>
      </c>
      <c r="H375" s="57">
        <v>1599020.2490999999</v>
      </c>
      <c r="I375" s="57">
        <v>15798631.8192</v>
      </c>
      <c r="J375" s="57">
        <v>42146635.904700004</v>
      </c>
      <c r="K375" s="58">
        <f t="shared" si="37"/>
        <v>241192476.63630003</v>
      </c>
      <c r="L375" s="100"/>
      <c r="M375" s="138"/>
      <c r="N375" s="133"/>
      <c r="O375" s="102">
        <v>3</v>
      </c>
      <c r="P375" s="57" t="s">
        <v>756</v>
      </c>
      <c r="Q375" s="57">
        <v>120608813.4096</v>
      </c>
      <c r="R375" s="57">
        <v>0</v>
      </c>
      <c r="S375" s="57">
        <v>58346.324200000003</v>
      </c>
      <c r="T375" s="57">
        <v>1062213.905</v>
      </c>
      <c r="U375" s="57">
        <v>10494880.4793</v>
      </c>
      <c r="V375" s="57">
        <v>22955684.303300001</v>
      </c>
      <c r="W375" s="58">
        <f t="shared" si="38"/>
        <v>155179938.42140001</v>
      </c>
    </row>
    <row r="376" spans="1:23" ht="25" customHeight="1">
      <c r="A376" s="136"/>
      <c r="B376" s="133"/>
      <c r="C376" s="51">
        <v>12</v>
      </c>
      <c r="D376" s="57" t="s">
        <v>406</v>
      </c>
      <c r="E376" s="57">
        <v>156899750.9551</v>
      </c>
      <c r="F376" s="57">
        <v>0</v>
      </c>
      <c r="G376" s="57">
        <v>75902.610100000005</v>
      </c>
      <c r="H376" s="57">
        <v>1381831.8284</v>
      </c>
      <c r="I376" s="57">
        <v>13652767.877800001</v>
      </c>
      <c r="J376" s="57">
        <v>32943782.228500001</v>
      </c>
      <c r="K376" s="58">
        <f t="shared" si="37"/>
        <v>204954035.49989998</v>
      </c>
      <c r="L376" s="100"/>
      <c r="M376" s="138"/>
      <c r="N376" s="133"/>
      <c r="O376" s="102">
        <v>4</v>
      </c>
      <c r="P376" s="57" t="s">
        <v>757</v>
      </c>
      <c r="Q376" s="57">
        <v>135037899.2746</v>
      </c>
      <c r="R376" s="57">
        <v>0</v>
      </c>
      <c r="S376" s="57">
        <v>65326.611100000002</v>
      </c>
      <c r="T376" s="57">
        <v>1189292.3100999999</v>
      </c>
      <c r="U376" s="57">
        <v>11750439.897299999</v>
      </c>
      <c r="V376" s="57">
        <v>25742014.743299998</v>
      </c>
      <c r="W376" s="58">
        <f t="shared" si="38"/>
        <v>173784972.83639997</v>
      </c>
    </row>
    <row r="377" spans="1:23" ht="25" customHeight="1">
      <c r="A377" s="136"/>
      <c r="B377" s="133"/>
      <c r="C377" s="51">
        <v>13</v>
      </c>
      <c r="D377" s="57" t="s">
        <v>407</v>
      </c>
      <c r="E377" s="57">
        <v>135932876.0406</v>
      </c>
      <c r="F377" s="57">
        <v>0</v>
      </c>
      <c r="G377" s="57">
        <v>65759.569600000003</v>
      </c>
      <c r="H377" s="57">
        <v>1197174.4601</v>
      </c>
      <c r="I377" s="57">
        <v>11828317.0767</v>
      </c>
      <c r="J377" s="57">
        <v>31896991.610399999</v>
      </c>
      <c r="K377" s="58">
        <f t="shared" si="37"/>
        <v>180921118.75739998</v>
      </c>
      <c r="L377" s="100"/>
      <c r="M377" s="138"/>
      <c r="N377" s="133"/>
      <c r="O377" s="102">
        <v>5</v>
      </c>
      <c r="P377" s="57" t="s">
        <v>758</v>
      </c>
      <c r="Q377" s="57">
        <v>189400984.19</v>
      </c>
      <c r="R377" s="57">
        <v>0</v>
      </c>
      <c r="S377" s="57">
        <v>91625.569699999993</v>
      </c>
      <c r="T377" s="57">
        <v>1668073.4461999999</v>
      </c>
      <c r="U377" s="57">
        <v>16480890.8697</v>
      </c>
      <c r="V377" s="57">
        <v>35082700.031099997</v>
      </c>
      <c r="W377" s="58">
        <f t="shared" si="38"/>
        <v>242724274.10670003</v>
      </c>
    </row>
    <row r="378" spans="1:23" ht="25" customHeight="1">
      <c r="A378" s="136"/>
      <c r="B378" s="133"/>
      <c r="C378" s="51">
        <v>14</v>
      </c>
      <c r="D378" s="57" t="s">
        <v>408</v>
      </c>
      <c r="E378" s="57">
        <v>139966244.96799999</v>
      </c>
      <c r="F378" s="57">
        <v>0</v>
      </c>
      <c r="G378" s="57">
        <v>67710.772400000002</v>
      </c>
      <c r="H378" s="57">
        <v>1232696.7444</v>
      </c>
      <c r="I378" s="57">
        <v>12179284.1712</v>
      </c>
      <c r="J378" s="57">
        <v>28900322.606899999</v>
      </c>
      <c r="K378" s="58">
        <f t="shared" si="37"/>
        <v>182346259.26289999</v>
      </c>
      <c r="L378" s="100"/>
      <c r="M378" s="138"/>
      <c r="N378" s="133"/>
      <c r="O378" s="102">
        <v>6</v>
      </c>
      <c r="P378" s="57" t="s">
        <v>759</v>
      </c>
      <c r="Q378" s="57">
        <v>156964497.8556</v>
      </c>
      <c r="R378" s="57">
        <v>0</v>
      </c>
      <c r="S378" s="57">
        <v>75933.932400000005</v>
      </c>
      <c r="T378" s="57">
        <v>1382402.0608999999</v>
      </c>
      <c r="U378" s="57">
        <v>13658401.885500001</v>
      </c>
      <c r="V378" s="57">
        <v>26904862.086399999</v>
      </c>
      <c r="W378" s="58">
        <f t="shared" si="38"/>
        <v>198986097.82080001</v>
      </c>
    </row>
    <row r="379" spans="1:23" ht="25" customHeight="1">
      <c r="A379" s="136"/>
      <c r="B379" s="133"/>
      <c r="C379" s="51">
        <v>15</v>
      </c>
      <c r="D379" s="57" t="s">
        <v>409</v>
      </c>
      <c r="E379" s="57">
        <v>162024630.39340001</v>
      </c>
      <c r="F379" s="57">
        <v>0</v>
      </c>
      <c r="G379" s="57">
        <v>78381.847500000003</v>
      </c>
      <c r="H379" s="57">
        <v>1426967.1551999999</v>
      </c>
      <c r="I379" s="57">
        <v>14098713.706</v>
      </c>
      <c r="J379" s="57">
        <v>35286691.615500003</v>
      </c>
      <c r="K379" s="58">
        <f t="shared" si="37"/>
        <v>212915384.71760002</v>
      </c>
      <c r="L379" s="100"/>
      <c r="M379" s="138"/>
      <c r="N379" s="133"/>
      <c r="O379" s="102">
        <v>7</v>
      </c>
      <c r="P379" s="57" t="s">
        <v>760</v>
      </c>
      <c r="Q379" s="57">
        <v>144512532.07879999</v>
      </c>
      <c r="R379" s="57">
        <v>0</v>
      </c>
      <c r="S379" s="57">
        <v>69910.107000000004</v>
      </c>
      <c r="T379" s="57">
        <v>1272736.3504999999</v>
      </c>
      <c r="U379" s="57">
        <v>12574883.2863</v>
      </c>
      <c r="V379" s="57">
        <v>25353999.945999999</v>
      </c>
      <c r="W379" s="58">
        <f t="shared" si="38"/>
        <v>183784061.76859999</v>
      </c>
    </row>
    <row r="380" spans="1:23" ht="25" customHeight="1">
      <c r="A380" s="136"/>
      <c r="B380" s="133"/>
      <c r="C380" s="51">
        <v>16</v>
      </c>
      <c r="D380" s="57" t="s">
        <v>410</v>
      </c>
      <c r="E380" s="57">
        <v>125671739.8598</v>
      </c>
      <c r="F380" s="57">
        <v>0</v>
      </c>
      <c r="G380" s="57">
        <v>60795.590900000003</v>
      </c>
      <c r="H380" s="57">
        <v>1106803.6055999999</v>
      </c>
      <c r="I380" s="57">
        <v>10935435.4144</v>
      </c>
      <c r="J380" s="57">
        <v>27132338.626899999</v>
      </c>
      <c r="K380" s="58">
        <f t="shared" si="37"/>
        <v>164907113.09759998</v>
      </c>
      <c r="L380" s="100"/>
      <c r="M380" s="138"/>
      <c r="N380" s="133"/>
      <c r="O380" s="102">
        <v>8</v>
      </c>
      <c r="P380" s="57" t="s">
        <v>761</v>
      </c>
      <c r="Q380" s="57">
        <v>125551748.9161</v>
      </c>
      <c r="R380" s="57">
        <v>0</v>
      </c>
      <c r="S380" s="57">
        <v>60737.5435</v>
      </c>
      <c r="T380" s="57">
        <v>1105746.8333000001</v>
      </c>
      <c r="U380" s="57">
        <v>10924994.2984</v>
      </c>
      <c r="V380" s="57">
        <v>23838992.2654</v>
      </c>
      <c r="W380" s="58">
        <f t="shared" si="38"/>
        <v>161482219.8567</v>
      </c>
    </row>
    <row r="381" spans="1:23" ht="25" customHeight="1">
      <c r="A381" s="136"/>
      <c r="B381" s="133"/>
      <c r="C381" s="51">
        <v>17</v>
      </c>
      <c r="D381" s="57" t="s">
        <v>411</v>
      </c>
      <c r="E381" s="57">
        <v>174862554.33489999</v>
      </c>
      <c r="F381" s="57">
        <v>0</v>
      </c>
      <c r="G381" s="57">
        <v>84592.385899999994</v>
      </c>
      <c r="H381" s="57">
        <v>1540032.0377</v>
      </c>
      <c r="I381" s="57">
        <v>15215816.7896</v>
      </c>
      <c r="J381" s="57">
        <v>38086417.600900002</v>
      </c>
      <c r="K381" s="58">
        <f t="shared" si="37"/>
        <v>229789413.14899999</v>
      </c>
      <c r="L381" s="100"/>
      <c r="M381" s="138"/>
      <c r="N381" s="133"/>
      <c r="O381" s="102">
        <v>9</v>
      </c>
      <c r="P381" s="57" t="s">
        <v>762</v>
      </c>
      <c r="Q381" s="57">
        <v>165582667.45109999</v>
      </c>
      <c r="R381" s="57">
        <v>0</v>
      </c>
      <c r="S381" s="57">
        <v>80103.101299999995</v>
      </c>
      <c r="T381" s="57">
        <v>1458303.1440000001</v>
      </c>
      <c r="U381" s="57">
        <v>14408319.3857</v>
      </c>
      <c r="V381" s="57">
        <v>30996944.6875</v>
      </c>
      <c r="W381" s="58">
        <f t="shared" si="38"/>
        <v>212526337.76959997</v>
      </c>
    </row>
    <row r="382" spans="1:23" ht="25" customHeight="1">
      <c r="A382" s="136"/>
      <c r="B382" s="133"/>
      <c r="C382" s="51">
        <v>18</v>
      </c>
      <c r="D382" s="57" t="s">
        <v>412</v>
      </c>
      <c r="E382" s="57">
        <v>117615022.88339999</v>
      </c>
      <c r="F382" s="57">
        <v>0</v>
      </c>
      <c r="G382" s="57">
        <v>56898.033100000001</v>
      </c>
      <c r="H382" s="57">
        <v>1035847.2919</v>
      </c>
      <c r="I382" s="57">
        <v>10234373.2007</v>
      </c>
      <c r="J382" s="57">
        <v>27546574.491700001</v>
      </c>
      <c r="K382" s="58">
        <f t="shared" si="37"/>
        <v>156488715.90079999</v>
      </c>
      <c r="L382" s="100"/>
      <c r="M382" s="138"/>
      <c r="N382" s="133"/>
      <c r="O382" s="102">
        <v>10</v>
      </c>
      <c r="P382" s="57" t="s">
        <v>763</v>
      </c>
      <c r="Q382" s="57">
        <v>116777936.4639</v>
      </c>
      <c r="R382" s="57">
        <v>0</v>
      </c>
      <c r="S382" s="57">
        <v>56493.08</v>
      </c>
      <c r="T382" s="57">
        <v>1028474.9878999999</v>
      </c>
      <c r="U382" s="57">
        <v>10161533.4001</v>
      </c>
      <c r="V382" s="57">
        <v>24037474.346299998</v>
      </c>
      <c r="W382" s="58">
        <f t="shared" si="38"/>
        <v>152061912.2782</v>
      </c>
    </row>
    <row r="383" spans="1:23" ht="25" customHeight="1">
      <c r="A383" s="136"/>
      <c r="B383" s="133"/>
      <c r="C383" s="51">
        <v>19</v>
      </c>
      <c r="D383" s="57" t="s">
        <v>413</v>
      </c>
      <c r="E383" s="57">
        <v>155192872.68000001</v>
      </c>
      <c r="F383" s="57">
        <v>0</v>
      </c>
      <c r="G383" s="57">
        <v>75076.882100000003</v>
      </c>
      <c r="H383" s="57">
        <v>1366799.1804</v>
      </c>
      <c r="I383" s="57">
        <v>13504242.3847</v>
      </c>
      <c r="J383" s="57">
        <v>35561784.815300003</v>
      </c>
      <c r="K383" s="58">
        <f t="shared" si="37"/>
        <v>205700775.9425</v>
      </c>
      <c r="L383" s="100"/>
      <c r="M383" s="138"/>
      <c r="N383" s="133"/>
      <c r="O383" s="102">
        <v>11</v>
      </c>
      <c r="P383" s="57" t="s">
        <v>764</v>
      </c>
      <c r="Q383" s="57">
        <v>111854696.2413</v>
      </c>
      <c r="R383" s="57">
        <v>0</v>
      </c>
      <c r="S383" s="57">
        <v>54111.388599999998</v>
      </c>
      <c r="T383" s="57">
        <v>985115.51789999998</v>
      </c>
      <c r="U383" s="57">
        <v>9733133.3830999993</v>
      </c>
      <c r="V383" s="57">
        <v>21450367.017200001</v>
      </c>
      <c r="W383" s="58">
        <f t="shared" si="38"/>
        <v>144077423.54810002</v>
      </c>
    </row>
    <row r="384" spans="1:23" ht="25" customHeight="1">
      <c r="A384" s="136"/>
      <c r="B384" s="133"/>
      <c r="C384" s="51">
        <v>20</v>
      </c>
      <c r="D384" s="57" t="s">
        <v>414</v>
      </c>
      <c r="E384" s="57">
        <v>130117904.8522</v>
      </c>
      <c r="F384" s="57">
        <v>0</v>
      </c>
      <c r="G384" s="57">
        <v>62946.49</v>
      </c>
      <c r="H384" s="57">
        <v>1145961.4262000001</v>
      </c>
      <c r="I384" s="57">
        <v>11322322.316500001</v>
      </c>
      <c r="J384" s="57">
        <v>27721799.625599999</v>
      </c>
      <c r="K384" s="58">
        <f t="shared" si="37"/>
        <v>170370934.7105</v>
      </c>
      <c r="L384" s="100"/>
      <c r="M384" s="138"/>
      <c r="N384" s="133"/>
      <c r="O384" s="102">
        <v>12</v>
      </c>
      <c r="P384" s="57" t="s">
        <v>765</v>
      </c>
      <c r="Q384" s="57">
        <v>119925339.93179999</v>
      </c>
      <c r="R384" s="57">
        <v>0</v>
      </c>
      <c r="S384" s="57">
        <v>58015.683700000001</v>
      </c>
      <c r="T384" s="57">
        <v>1056194.4856</v>
      </c>
      <c r="U384" s="57">
        <v>10435407.442</v>
      </c>
      <c r="V384" s="57">
        <v>22944796.859999999</v>
      </c>
      <c r="W384" s="58">
        <f t="shared" si="38"/>
        <v>154419754.40309998</v>
      </c>
    </row>
    <row r="385" spans="1:23" ht="25" customHeight="1">
      <c r="A385" s="136"/>
      <c r="B385" s="133"/>
      <c r="C385" s="51">
        <v>21</v>
      </c>
      <c r="D385" s="57" t="s">
        <v>415</v>
      </c>
      <c r="E385" s="57">
        <v>165852862.05329999</v>
      </c>
      <c r="F385" s="57">
        <v>0</v>
      </c>
      <c r="G385" s="57">
        <v>80233.812000000005</v>
      </c>
      <c r="H385" s="57">
        <v>1460682.7749999999</v>
      </c>
      <c r="I385" s="57">
        <v>14431830.6033</v>
      </c>
      <c r="J385" s="57">
        <v>35926542.665799998</v>
      </c>
      <c r="K385" s="58">
        <f t="shared" si="37"/>
        <v>217752151.90940002</v>
      </c>
      <c r="L385" s="100"/>
      <c r="M385" s="138"/>
      <c r="N385" s="133"/>
      <c r="O385" s="102">
        <v>13</v>
      </c>
      <c r="P385" s="57" t="s">
        <v>766</v>
      </c>
      <c r="Q385" s="57">
        <v>130432991.1234</v>
      </c>
      <c r="R385" s="57">
        <v>0</v>
      </c>
      <c r="S385" s="57">
        <v>63098.917699999998</v>
      </c>
      <c r="T385" s="57">
        <v>1148736.4225000001</v>
      </c>
      <c r="U385" s="57">
        <v>11349739.821599999</v>
      </c>
      <c r="V385" s="57">
        <v>26525055.623300001</v>
      </c>
      <c r="W385" s="58">
        <f t="shared" si="38"/>
        <v>169519621.90850002</v>
      </c>
    </row>
    <row r="386" spans="1:23" ht="25" customHeight="1">
      <c r="A386" s="136"/>
      <c r="B386" s="133"/>
      <c r="C386" s="51">
        <v>22</v>
      </c>
      <c r="D386" s="57" t="s">
        <v>416</v>
      </c>
      <c r="E386" s="57">
        <v>185555915.7631</v>
      </c>
      <c r="F386" s="57">
        <v>0</v>
      </c>
      <c r="G386" s="57">
        <v>89765.460099999997</v>
      </c>
      <c r="H386" s="57">
        <v>1634209.5433</v>
      </c>
      <c r="I386" s="57">
        <v>16146308.906500001</v>
      </c>
      <c r="J386" s="57">
        <v>37243296.274800003</v>
      </c>
      <c r="K386" s="58">
        <f t="shared" si="37"/>
        <v>240669495.94780001</v>
      </c>
      <c r="L386" s="100"/>
      <c r="M386" s="138"/>
      <c r="N386" s="133"/>
      <c r="O386" s="102">
        <v>14</v>
      </c>
      <c r="P386" s="57" t="s">
        <v>767</v>
      </c>
      <c r="Q386" s="57">
        <v>143526668.85120001</v>
      </c>
      <c r="R386" s="57">
        <v>0</v>
      </c>
      <c r="S386" s="57">
        <v>69433.180900000007</v>
      </c>
      <c r="T386" s="57">
        <v>1264053.7542999999</v>
      </c>
      <c r="U386" s="57">
        <v>12489097.5427</v>
      </c>
      <c r="V386" s="57">
        <v>29674091.830200002</v>
      </c>
      <c r="W386" s="58">
        <f t="shared" si="38"/>
        <v>187023345.15930003</v>
      </c>
    </row>
    <row r="387" spans="1:23" ht="25" customHeight="1">
      <c r="A387" s="136"/>
      <c r="B387" s="134"/>
      <c r="C387" s="51">
        <v>23</v>
      </c>
      <c r="D387" s="57" t="s">
        <v>417</v>
      </c>
      <c r="E387" s="57">
        <v>189468621.56369999</v>
      </c>
      <c r="F387" s="57">
        <v>0</v>
      </c>
      <c r="G387" s="57">
        <v>91658.290200000003</v>
      </c>
      <c r="H387" s="57">
        <v>1668669.1353</v>
      </c>
      <c r="I387" s="57">
        <v>16486776.3945</v>
      </c>
      <c r="J387" s="57">
        <v>42477705.383599997</v>
      </c>
      <c r="K387" s="58">
        <f t="shared" si="37"/>
        <v>250193430.76729998</v>
      </c>
      <c r="L387" s="100"/>
      <c r="M387" s="138"/>
      <c r="N387" s="133"/>
      <c r="O387" s="102">
        <v>15</v>
      </c>
      <c r="P387" s="57" t="s">
        <v>768</v>
      </c>
      <c r="Q387" s="57">
        <v>133119549.86390001</v>
      </c>
      <c r="R387" s="57">
        <v>0</v>
      </c>
      <c r="S387" s="57">
        <v>64398.580800000003</v>
      </c>
      <c r="T387" s="57">
        <v>1172397.2146000001</v>
      </c>
      <c r="U387" s="57">
        <v>11583513.060000001</v>
      </c>
      <c r="V387" s="57">
        <v>22339489.2161</v>
      </c>
      <c r="W387" s="58">
        <f t="shared" si="38"/>
        <v>168279347.93540001</v>
      </c>
    </row>
    <row r="388" spans="1:23" ht="25" customHeight="1">
      <c r="A388" s="51"/>
      <c r="B388" s="119" t="s">
        <v>828</v>
      </c>
      <c r="C388" s="120"/>
      <c r="D388" s="121"/>
      <c r="E388" s="103">
        <f>SUM(E365:E387)</f>
        <v>3696652399.5960999</v>
      </c>
      <c r="F388" s="103">
        <f t="shared" ref="F388:J388" si="44">SUM(F365:F387)</f>
        <v>0</v>
      </c>
      <c r="G388" s="103">
        <f t="shared" si="44"/>
        <v>1788311.0974000001</v>
      </c>
      <c r="H388" s="103">
        <f t="shared" si="44"/>
        <v>32556788.097299993</v>
      </c>
      <c r="I388" s="103">
        <f t="shared" si="44"/>
        <v>321667413.93470001</v>
      </c>
      <c r="J388" s="103">
        <f t="shared" si="44"/>
        <v>787625970.34789991</v>
      </c>
      <c r="K388" s="58">
        <f t="shared" si="37"/>
        <v>4840290883.0734005</v>
      </c>
      <c r="L388" s="107"/>
      <c r="M388" s="138"/>
      <c r="N388" s="133"/>
      <c r="O388" s="102">
        <v>16</v>
      </c>
      <c r="P388" s="57" t="s">
        <v>769</v>
      </c>
      <c r="Q388" s="57">
        <v>138733386.7412</v>
      </c>
      <c r="R388" s="57">
        <v>0</v>
      </c>
      <c r="S388" s="57">
        <v>67114.358699999997</v>
      </c>
      <c r="T388" s="57">
        <v>1221838.8385000001</v>
      </c>
      <c r="U388" s="57">
        <v>12072005.943600001</v>
      </c>
      <c r="V388" s="57">
        <v>25110771.043400001</v>
      </c>
      <c r="W388" s="58">
        <f t="shared" si="38"/>
        <v>177205116.92539999</v>
      </c>
    </row>
    <row r="389" spans="1:23" ht="25" customHeight="1">
      <c r="A389" s="136">
        <v>19</v>
      </c>
      <c r="B389" s="132" t="s">
        <v>41</v>
      </c>
      <c r="C389" s="51">
        <v>1</v>
      </c>
      <c r="D389" s="57" t="s">
        <v>418</v>
      </c>
      <c r="E389" s="57">
        <v>121585826.68629999</v>
      </c>
      <c r="F389" s="57">
        <v>0</v>
      </c>
      <c r="G389" s="57">
        <v>58818.969100000002</v>
      </c>
      <c r="H389" s="57">
        <v>1070818.5588</v>
      </c>
      <c r="I389" s="57">
        <v>10579896.136700001</v>
      </c>
      <c r="J389" s="57">
        <v>28916866.623399999</v>
      </c>
      <c r="K389" s="58">
        <f t="shared" si="37"/>
        <v>162212226.9743</v>
      </c>
      <c r="L389" s="100"/>
      <c r="M389" s="139"/>
      <c r="N389" s="134"/>
      <c r="O389" s="102">
        <v>17</v>
      </c>
      <c r="P389" s="57" t="s">
        <v>770</v>
      </c>
      <c r="Q389" s="57">
        <v>138403707.68009999</v>
      </c>
      <c r="R389" s="57">
        <v>0</v>
      </c>
      <c r="S389" s="57">
        <v>66954.871499999994</v>
      </c>
      <c r="T389" s="57">
        <v>1218935.3219000001</v>
      </c>
      <c r="U389" s="57">
        <v>12043318.634299999</v>
      </c>
      <c r="V389" s="57">
        <v>24270841.847399998</v>
      </c>
      <c r="W389" s="58">
        <f t="shared" si="38"/>
        <v>176003758.35519999</v>
      </c>
    </row>
    <row r="390" spans="1:23" ht="25" customHeight="1">
      <c r="A390" s="136"/>
      <c r="B390" s="133"/>
      <c r="C390" s="51">
        <v>2</v>
      </c>
      <c r="D390" s="57" t="s">
        <v>419</v>
      </c>
      <c r="E390" s="57">
        <v>124535839.87530001</v>
      </c>
      <c r="F390" s="57">
        <v>0</v>
      </c>
      <c r="G390" s="57">
        <v>60246.082199999997</v>
      </c>
      <c r="H390" s="57">
        <v>1096799.6206</v>
      </c>
      <c r="I390" s="57">
        <v>10836594.0923</v>
      </c>
      <c r="J390" s="57">
        <v>29829815.792300001</v>
      </c>
      <c r="K390" s="58">
        <f t="shared" si="37"/>
        <v>166359295.46270001</v>
      </c>
      <c r="L390" s="100"/>
      <c r="M390" s="101"/>
      <c r="N390" s="119" t="s">
        <v>845</v>
      </c>
      <c r="O390" s="120"/>
      <c r="P390" s="121"/>
      <c r="Q390" s="103">
        <f>SUM(Q373:Q389)</f>
        <v>2344650682.1226001</v>
      </c>
      <c r="R390" s="103">
        <v>0</v>
      </c>
      <c r="S390" s="103">
        <f t="shared" ref="S390:T390" si="45">SUM(S373:S389)</f>
        <v>1134259.9686</v>
      </c>
      <c r="T390" s="103">
        <f t="shared" si="45"/>
        <v>20649573.497299999</v>
      </c>
      <c r="U390" s="103">
        <f>SUM(U373:U389)</f>
        <v>204021812.16189998</v>
      </c>
      <c r="V390" s="103">
        <v>437293669.58430004</v>
      </c>
      <c r="W390" s="58">
        <f t="shared" si="38"/>
        <v>3007749997.3347001</v>
      </c>
    </row>
    <row r="391" spans="1:23" ht="25" customHeight="1">
      <c r="A391" s="136"/>
      <c r="B391" s="133"/>
      <c r="C391" s="51">
        <v>3</v>
      </c>
      <c r="D391" s="57" t="s">
        <v>420</v>
      </c>
      <c r="E391" s="57">
        <v>113552150.47390001</v>
      </c>
      <c r="F391" s="57">
        <v>0</v>
      </c>
      <c r="G391" s="57">
        <v>54932.5576</v>
      </c>
      <c r="H391" s="57">
        <v>1000065.1674</v>
      </c>
      <c r="I391" s="57">
        <v>9880838.8351000007</v>
      </c>
      <c r="J391" s="57">
        <v>28273310.422200002</v>
      </c>
      <c r="K391" s="58">
        <f t="shared" si="37"/>
        <v>152761297.4562</v>
      </c>
      <c r="L391" s="100"/>
      <c r="M391" s="137">
        <v>36</v>
      </c>
      <c r="N391" s="132" t="s">
        <v>58</v>
      </c>
      <c r="O391" s="102">
        <v>1</v>
      </c>
      <c r="P391" s="57" t="s">
        <v>771</v>
      </c>
      <c r="Q391" s="57">
        <v>130275316.3529</v>
      </c>
      <c r="R391" s="57">
        <v>0</v>
      </c>
      <c r="S391" s="57">
        <v>63022.640200000002</v>
      </c>
      <c r="T391" s="57">
        <v>1147347.7649999999</v>
      </c>
      <c r="U391" s="57">
        <v>11336019.614700001</v>
      </c>
      <c r="V391" s="57">
        <v>25299826.491999999</v>
      </c>
      <c r="W391" s="58">
        <f t="shared" si="38"/>
        <v>168121532.86479998</v>
      </c>
    </row>
    <row r="392" spans="1:23" ht="25" customHeight="1">
      <c r="A392" s="136"/>
      <c r="B392" s="133"/>
      <c r="C392" s="51">
        <v>4</v>
      </c>
      <c r="D392" s="57" t="s">
        <v>421</v>
      </c>
      <c r="E392" s="57">
        <v>123188384.7639</v>
      </c>
      <c r="F392" s="57">
        <v>0</v>
      </c>
      <c r="G392" s="57">
        <v>59594.230600000003</v>
      </c>
      <c r="H392" s="57">
        <v>1084932.4484000001</v>
      </c>
      <c r="I392" s="57">
        <v>10719344.1174</v>
      </c>
      <c r="J392" s="57">
        <v>29756054.789299998</v>
      </c>
      <c r="K392" s="58">
        <f t="shared" si="37"/>
        <v>164808310.34959999</v>
      </c>
      <c r="L392" s="100"/>
      <c r="M392" s="138"/>
      <c r="N392" s="133"/>
      <c r="O392" s="102">
        <v>2</v>
      </c>
      <c r="P392" s="57" t="s">
        <v>772</v>
      </c>
      <c r="Q392" s="57">
        <v>126139066.4012</v>
      </c>
      <c r="R392" s="57">
        <v>0</v>
      </c>
      <c r="S392" s="57">
        <v>61021.667099999999</v>
      </c>
      <c r="T392" s="57">
        <v>1110919.3973000001</v>
      </c>
      <c r="U392" s="57">
        <v>10976100.238600001</v>
      </c>
      <c r="V392" s="57">
        <v>27843555.055</v>
      </c>
      <c r="W392" s="58">
        <f t="shared" si="38"/>
        <v>166130662.75920001</v>
      </c>
    </row>
    <row r="393" spans="1:23" ht="25" customHeight="1">
      <c r="A393" s="136"/>
      <c r="B393" s="133"/>
      <c r="C393" s="51">
        <v>5</v>
      </c>
      <c r="D393" s="57" t="s">
        <v>422</v>
      </c>
      <c r="E393" s="57">
        <v>149308377.59079999</v>
      </c>
      <c r="F393" s="57">
        <v>0</v>
      </c>
      <c r="G393" s="57">
        <v>72230.169299999994</v>
      </c>
      <c r="H393" s="57">
        <v>1314973.8425</v>
      </c>
      <c r="I393" s="57">
        <v>12992197.942</v>
      </c>
      <c r="J393" s="57">
        <v>34785939.571199998</v>
      </c>
      <c r="K393" s="58">
        <f t="shared" ref="K393:K414" si="46">E393+F393+G393+H393+I393+J393</f>
        <v>198473719.11579996</v>
      </c>
      <c r="L393" s="100"/>
      <c r="M393" s="138"/>
      <c r="N393" s="133"/>
      <c r="O393" s="102">
        <v>3</v>
      </c>
      <c r="P393" s="57" t="s">
        <v>773</v>
      </c>
      <c r="Q393" s="57">
        <v>148864759.60870001</v>
      </c>
      <c r="R393" s="57">
        <v>0</v>
      </c>
      <c r="S393" s="57">
        <v>72015.562399999995</v>
      </c>
      <c r="T393" s="57">
        <v>1311066.8544999999</v>
      </c>
      <c r="U393" s="57">
        <v>12953596.138599999</v>
      </c>
      <c r="V393" s="57">
        <v>29253108.442200001</v>
      </c>
      <c r="W393" s="58">
        <f t="shared" ref="W393:W412" si="47">Q393+R393+S393+T393+U393+V393</f>
        <v>192454546.60640001</v>
      </c>
    </row>
    <row r="394" spans="1:23" ht="25" customHeight="1">
      <c r="A394" s="136"/>
      <c r="B394" s="133"/>
      <c r="C394" s="51">
        <v>6</v>
      </c>
      <c r="D394" s="57" t="s">
        <v>423</v>
      </c>
      <c r="E394" s="57">
        <v>118954718.9022</v>
      </c>
      <c r="F394" s="57">
        <v>0</v>
      </c>
      <c r="G394" s="57">
        <v>57546.131200000003</v>
      </c>
      <c r="H394" s="57">
        <v>1047646.1289</v>
      </c>
      <c r="I394" s="57">
        <v>10350948.011399999</v>
      </c>
      <c r="J394" s="57">
        <v>28731837.090300001</v>
      </c>
      <c r="K394" s="58">
        <f t="shared" si="46"/>
        <v>159142696.264</v>
      </c>
      <c r="L394" s="100"/>
      <c r="M394" s="138"/>
      <c r="N394" s="133"/>
      <c r="O394" s="102">
        <v>4</v>
      </c>
      <c r="P394" s="57" t="s">
        <v>774</v>
      </c>
      <c r="Q394" s="57">
        <v>164303265.54949999</v>
      </c>
      <c r="R394" s="57">
        <v>0</v>
      </c>
      <c r="S394" s="57">
        <v>79484.171499999997</v>
      </c>
      <c r="T394" s="57">
        <v>1447035.3233</v>
      </c>
      <c r="U394" s="57">
        <v>14296991.119899999</v>
      </c>
      <c r="V394" s="57">
        <v>31891403.8552</v>
      </c>
      <c r="W394" s="58">
        <f t="shared" si="47"/>
        <v>212018180.01939997</v>
      </c>
    </row>
    <row r="395" spans="1:23" ht="25" customHeight="1">
      <c r="A395" s="136"/>
      <c r="B395" s="133"/>
      <c r="C395" s="51">
        <v>7</v>
      </c>
      <c r="D395" s="57" t="s">
        <v>424</v>
      </c>
      <c r="E395" s="57">
        <v>192005854.95410001</v>
      </c>
      <c r="F395" s="57">
        <v>0</v>
      </c>
      <c r="G395" s="57">
        <v>92885.714999999997</v>
      </c>
      <c r="H395" s="57">
        <v>1691014.8041000001</v>
      </c>
      <c r="I395" s="57">
        <v>16707555.958000001</v>
      </c>
      <c r="J395" s="57">
        <v>42861914.368799999</v>
      </c>
      <c r="K395" s="58">
        <f t="shared" si="46"/>
        <v>253359225.80000001</v>
      </c>
      <c r="L395" s="100"/>
      <c r="M395" s="138"/>
      <c r="N395" s="133"/>
      <c r="O395" s="102">
        <v>5</v>
      </c>
      <c r="P395" s="57" t="s">
        <v>775</v>
      </c>
      <c r="Q395" s="57">
        <v>143008482.57699999</v>
      </c>
      <c r="R395" s="57">
        <v>0</v>
      </c>
      <c r="S395" s="57">
        <v>69182.500499999995</v>
      </c>
      <c r="T395" s="57">
        <v>1259490.0359</v>
      </c>
      <c r="U395" s="57">
        <v>12444007.114700001</v>
      </c>
      <c r="V395" s="57">
        <v>28848733.9789</v>
      </c>
      <c r="W395" s="58">
        <f t="shared" si="47"/>
        <v>185629896.20699996</v>
      </c>
    </row>
    <row r="396" spans="1:23" ht="25" customHeight="1">
      <c r="A396" s="136"/>
      <c r="B396" s="133"/>
      <c r="C396" s="51">
        <v>8</v>
      </c>
      <c r="D396" s="57" t="s">
        <v>425</v>
      </c>
      <c r="E396" s="57">
        <v>130816620.1117</v>
      </c>
      <c r="F396" s="57">
        <v>0</v>
      </c>
      <c r="G396" s="57">
        <v>63284.504000000001</v>
      </c>
      <c r="H396" s="57">
        <v>1152115.0815000001</v>
      </c>
      <c r="I396" s="57">
        <v>11383121.6307</v>
      </c>
      <c r="J396" s="57">
        <v>30845312.136300001</v>
      </c>
      <c r="K396" s="58">
        <f t="shared" si="46"/>
        <v>174260453.46419999</v>
      </c>
      <c r="L396" s="100"/>
      <c r="M396" s="138"/>
      <c r="N396" s="133"/>
      <c r="O396" s="102">
        <v>6</v>
      </c>
      <c r="P396" s="57" t="s">
        <v>776</v>
      </c>
      <c r="Q396" s="57">
        <v>198575517.81380001</v>
      </c>
      <c r="R396" s="57">
        <v>0</v>
      </c>
      <c r="S396" s="57">
        <v>96063.888000000006</v>
      </c>
      <c r="T396" s="57">
        <v>1748874.4831999999</v>
      </c>
      <c r="U396" s="57">
        <v>17279220.868299998</v>
      </c>
      <c r="V396" s="57">
        <v>39030659.516099997</v>
      </c>
      <c r="W396" s="58">
        <f t="shared" si="47"/>
        <v>256730336.56940001</v>
      </c>
    </row>
    <row r="397" spans="1:23" ht="25" customHeight="1">
      <c r="A397" s="136"/>
      <c r="B397" s="133"/>
      <c r="C397" s="51">
        <v>9</v>
      </c>
      <c r="D397" s="57" t="s">
        <v>426</v>
      </c>
      <c r="E397" s="57">
        <v>140622788.67570001</v>
      </c>
      <c r="F397" s="57">
        <v>0</v>
      </c>
      <c r="G397" s="57">
        <v>68028.385200000004</v>
      </c>
      <c r="H397" s="57">
        <v>1238478.9905999999</v>
      </c>
      <c r="I397" s="57">
        <v>12236413.8913</v>
      </c>
      <c r="J397" s="57">
        <v>31838349.565900002</v>
      </c>
      <c r="K397" s="58">
        <f t="shared" si="46"/>
        <v>186004059.50869998</v>
      </c>
      <c r="L397" s="100"/>
      <c r="M397" s="138"/>
      <c r="N397" s="133"/>
      <c r="O397" s="102">
        <v>7</v>
      </c>
      <c r="P397" s="57" t="s">
        <v>777</v>
      </c>
      <c r="Q397" s="57">
        <v>150809490.7536</v>
      </c>
      <c r="R397" s="57">
        <v>0</v>
      </c>
      <c r="S397" s="57">
        <v>72956.355299999996</v>
      </c>
      <c r="T397" s="57">
        <v>1328194.2966</v>
      </c>
      <c r="U397" s="57">
        <v>13122818.6055</v>
      </c>
      <c r="V397" s="57">
        <v>33228108.2766</v>
      </c>
      <c r="W397" s="58">
        <f t="shared" si="47"/>
        <v>198561568.28760004</v>
      </c>
    </row>
    <row r="398" spans="1:23" ht="25" customHeight="1">
      <c r="A398" s="136"/>
      <c r="B398" s="133"/>
      <c r="C398" s="51">
        <v>10</v>
      </c>
      <c r="D398" s="57" t="s">
        <v>427</v>
      </c>
      <c r="E398" s="57">
        <v>141607670.84670001</v>
      </c>
      <c r="F398" s="57">
        <v>0</v>
      </c>
      <c r="G398" s="57">
        <v>68504.836800000005</v>
      </c>
      <c r="H398" s="57">
        <v>1247152.9465999999</v>
      </c>
      <c r="I398" s="57">
        <v>12322114.2674</v>
      </c>
      <c r="J398" s="57">
        <v>33120103.75</v>
      </c>
      <c r="K398" s="58">
        <f t="shared" si="46"/>
        <v>188365546.64750001</v>
      </c>
      <c r="L398" s="100"/>
      <c r="M398" s="138"/>
      <c r="N398" s="133"/>
      <c r="O398" s="102">
        <v>8</v>
      </c>
      <c r="P398" s="57" t="s">
        <v>386</v>
      </c>
      <c r="Q398" s="57">
        <v>136825270.54100001</v>
      </c>
      <c r="R398" s="57">
        <v>0</v>
      </c>
      <c r="S398" s="57">
        <v>66191.2788</v>
      </c>
      <c r="T398" s="57">
        <v>1205033.8679</v>
      </c>
      <c r="U398" s="57">
        <v>11905969.5579</v>
      </c>
      <c r="V398" s="57">
        <v>27371233.825300001</v>
      </c>
      <c r="W398" s="58">
        <f t="shared" si="47"/>
        <v>177373699.07090005</v>
      </c>
    </row>
    <row r="399" spans="1:23" ht="25" customHeight="1">
      <c r="A399" s="136"/>
      <c r="B399" s="133"/>
      <c r="C399" s="51">
        <v>11</v>
      </c>
      <c r="D399" s="57" t="s">
        <v>428</v>
      </c>
      <c r="E399" s="57">
        <v>131250739.8968</v>
      </c>
      <c r="F399" s="57">
        <v>0</v>
      </c>
      <c r="G399" s="57">
        <v>63494.515899999999</v>
      </c>
      <c r="H399" s="57">
        <v>1155938.4179</v>
      </c>
      <c r="I399" s="57">
        <v>11420896.940199999</v>
      </c>
      <c r="J399" s="57">
        <v>27608321.348499998</v>
      </c>
      <c r="K399" s="58">
        <f t="shared" si="46"/>
        <v>171499391.11930001</v>
      </c>
      <c r="L399" s="100"/>
      <c r="M399" s="138"/>
      <c r="N399" s="133"/>
      <c r="O399" s="102">
        <v>9</v>
      </c>
      <c r="P399" s="57" t="s">
        <v>778</v>
      </c>
      <c r="Q399" s="57">
        <v>147911986.73550001</v>
      </c>
      <c r="R399" s="57">
        <v>0</v>
      </c>
      <c r="S399" s="57">
        <v>71554.644199999995</v>
      </c>
      <c r="T399" s="57">
        <v>1302675.6883</v>
      </c>
      <c r="U399" s="57">
        <v>12870689.7809</v>
      </c>
      <c r="V399" s="57">
        <v>29208589.629700001</v>
      </c>
      <c r="W399" s="58">
        <f t="shared" si="47"/>
        <v>191365496.47860003</v>
      </c>
    </row>
    <row r="400" spans="1:23" ht="25" customHeight="1">
      <c r="A400" s="136"/>
      <c r="B400" s="133"/>
      <c r="C400" s="51">
        <v>12</v>
      </c>
      <c r="D400" s="57" t="s">
        <v>429</v>
      </c>
      <c r="E400" s="57">
        <v>128584238.1662</v>
      </c>
      <c r="F400" s="57">
        <v>0</v>
      </c>
      <c r="G400" s="57">
        <v>62204.555699999997</v>
      </c>
      <c r="H400" s="57">
        <v>1132454.27</v>
      </c>
      <c r="I400" s="57">
        <v>11188868.98</v>
      </c>
      <c r="J400" s="57">
        <v>30324310.924699999</v>
      </c>
      <c r="K400" s="58">
        <f t="shared" si="46"/>
        <v>171292076.89659998</v>
      </c>
      <c r="L400" s="100"/>
      <c r="M400" s="138"/>
      <c r="N400" s="133"/>
      <c r="O400" s="102">
        <v>10</v>
      </c>
      <c r="P400" s="57" t="s">
        <v>779</v>
      </c>
      <c r="Q400" s="57">
        <v>195231759.79080001</v>
      </c>
      <c r="R400" s="57">
        <v>0</v>
      </c>
      <c r="S400" s="57">
        <v>94446.294899999994</v>
      </c>
      <c r="T400" s="57">
        <v>1719425.6712</v>
      </c>
      <c r="U400" s="57">
        <v>16988260.864500001</v>
      </c>
      <c r="V400" s="57">
        <v>33828513.720899999</v>
      </c>
      <c r="W400" s="58">
        <f t="shared" si="47"/>
        <v>247862406.3423</v>
      </c>
    </row>
    <row r="401" spans="1:23" ht="25" customHeight="1">
      <c r="A401" s="136"/>
      <c r="B401" s="133"/>
      <c r="C401" s="51">
        <v>13</v>
      </c>
      <c r="D401" s="57" t="s">
        <v>430</v>
      </c>
      <c r="E401" s="57">
        <v>134352349.21830001</v>
      </c>
      <c r="F401" s="57">
        <v>0</v>
      </c>
      <c r="G401" s="57">
        <v>64994.966</v>
      </c>
      <c r="H401" s="57">
        <v>1183254.602</v>
      </c>
      <c r="I401" s="57">
        <v>11690786.1647</v>
      </c>
      <c r="J401" s="57">
        <v>31021278.3004</v>
      </c>
      <c r="K401" s="58">
        <f t="shared" si="46"/>
        <v>178312663.25139999</v>
      </c>
      <c r="L401" s="100"/>
      <c r="M401" s="138"/>
      <c r="N401" s="133"/>
      <c r="O401" s="102">
        <v>11</v>
      </c>
      <c r="P401" s="57" t="s">
        <v>780</v>
      </c>
      <c r="Q401" s="57">
        <v>121898799.7729</v>
      </c>
      <c r="R401" s="57">
        <v>0</v>
      </c>
      <c r="S401" s="57">
        <v>58970.374499999998</v>
      </c>
      <c r="T401" s="57">
        <v>1073574.9442</v>
      </c>
      <c r="U401" s="57">
        <v>10607129.7612</v>
      </c>
      <c r="V401" s="57">
        <v>24921844.1032</v>
      </c>
      <c r="W401" s="58">
        <f t="shared" si="47"/>
        <v>158560318.956</v>
      </c>
    </row>
    <row r="402" spans="1:23" ht="25" customHeight="1">
      <c r="A402" s="136"/>
      <c r="B402" s="133"/>
      <c r="C402" s="51">
        <v>14</v>
      </c>
      <c r="D402" s="57" t="s">
        <v>431</v>
      </c>
      <c r="E402" s="57">
        <v>119842898.39129999</v>
      </c>
      <c r="F402" s="57">
        <v>0</v>
      </c>
      <c r="G402" s="57">
        <v>57975.801299999999</v>
      </c>
      <c r="H402" s="57">
        <v>1055468.4147000001</v>
      </c>
      <c r="I402" s="57">
        <v>10428233.719799999</v>
      </c>
      <c r="J402" s="57">
        <v>28253530.616900001</v>
      </c>
      <c r="K402" s="58">
        <f t="shared" si="46"/>
        <v>159638106.94400001</v>
      </c>
      <c r="L402" s="100"/>
      <c r="M402" s="138"/>
      <c r="N402" s="133"/>
      <c r="O402" s="102">
        <v>12</v>
      </c>
      <c r="P402" s="57" t="s">
        <v>781</v>
      </c>
      <c r="Q402" s="57">
        <v>140795128.55590001</v>
      </c>
      <c r="R402" s="57">
        <v>0</v>
      </c>
      <c r="S402" s="57">
        <v>68111.757199999993</v>
      </c>
      <c r="T402" s="57">
        <v>1239996.8052000001</v>
      </c>
      <c r="U402" s="57">
        <v>12251410.1954</v>
      </c>
      <c r="V402" s="57">
        <v>29455181.669199999</v>
      </c>
      <c r="W402" s="58">
        <f t="shared" si="47"/>
        <v>183809828.98290002</v>
      </c>
    </row>
    <row r="403" spans="1:23" ht="25" customHeight="1">
      <c r="A403" s="136"/>
      <c r="B403" s="133"/>
      <c r="C403" s="51">
        <v>15</v>
      </c>
      <c r="D403" s="57" t="s">
        <v>432</v>
      </c>
      <c r="E403" s="57">
        <v>119217529.1594</v>
      </c>
      <c r="F403" s="57">
        <v>0</v>
      </c>
      <c r="G403" s="57">
        <v>57673.2696</v>
      </c>
      <c r="H403" s="57">
        <v>1049960.7252</v>
      </c>
      <c r="I403" s="57">
        <v>10373816.673900001</v>
      </c>
      <c r="J403" s="57">
        <v>25631081.848999999</v>
      </c>
      <c r="K403" s="58">
        <f t="shared" si="46"/>
        <v>156330061.6771</v>
      </c>
      <c r="L403" s="100"/>
      <c r="M403" s="138"/>
      <c r="N403" s="133"/>
      <c r="O403" s="102">
        <v>13</v>
      </c>
      <c r="P403" s="57" t="s">
        <v>782</v>
      </c>
      <c r="Q403" s="57">
        <v>149167810.19600001</v>
      </c>
      <c r="R403" s="57">
        <v>0</v>
      </c>
      <c r="S403" s="57">
        <v>72162.167700000005</v>
      </c>
      <c r="T403" s="57">
        <v>1313735.8514</v>
      </c>
      <c r="U403" s="57">
        <v>12979966.348300001</v>
      </c>
      <c r="V403" s="57">
        <v>32352609.632300001</v>
      </c>
      <c r="W403" s="58">
        <f t="shared" si="47"/>
        <v>195886284.19569999</v>
      </c>
    </row>
    <row r="404" spans="1:23" ht="25" customHeight="1">
      <c r="A404" s="136"/>
      <c r="B404" s="133"/>
      <c r="C404" s="51">
        <v>16</v>
      </c>
      <c r="D404" s="57" t="s">
        <v>433</v>
      </c>
      <c r="E404" s="57">
        <v>128846831.9613</v>
      </c>
      <c r="F404" s="57">
        <v>0</v>
      </c>
      <c r="G404" s="57">
        <v>62331.589399999997</v>
      </c>
      <c r="H404" s="57">
        <v>1134766.9598999999</v>
      </c>
      <c r="I404" s="57">
        <v>11211718.8068</v>
      </c>
      <c r="J404" s="57">
        <v>30449032.002500001</v>
      </c>
      <c r="K404" s="58">
        <f t="shared" si="46"/>
        <v>171704681.31990001</v>
      </c>
      <c r="L404" s="100"/>
      <c r="M404" s="139"/>
      <c r="N404" s="134"/>
      <c r="O404" s="102">
        <v>14</v>
      </c>
      <c r="P404" s="57" t="s">
        <v>783</v>
      </c>
      <c r="Q404" s="57">
        <v>164741972.17860001</v>
      </c>
      <c r="R404" s="57">
        <v>0</v>
      </c>
      <c r="S404" s="57">
        <v>79696.402400000006</v>
      </c>
      <c r="T404" s="57">
        <v>1450899.0564999999</v>
      </c>
      <c r="U404" s="57">
        <v>14335165.557600001</v>
      </c>
      <c r="V404" s="57">
        <v>33938927.216200002</v>
      </c>
      <c r="W404" s="58">
        <f t="shared" si="47"/>
        <v>214546660.41129997</v>
      </c>
    </row>
    <row r="405" spans="1:23" ht="25" customHeight="1">
      <c r="A405" s="136"/>
      <c r="B405" s="133"/>
      <c r="C405" s="51">
        <v>17</v>
      </c>
      <c r="D405" s="57" t="s">
        <v>434</v>
      </c>
      <c r="E405" s="57">
        <v>147134150.11539999</v>
      </c>
      <c r="F405" s="57">
        <v>0</v>
      </c>
      <c r="G405" s="57">
        <v>71178.354099999997</v>
      </c>
      <c r="H405" s="57">
        <v>1295825.2032999999</v>
      </c>
      <c r="I405" s="57">
        <v>12803005.653000001</v>
      </c>
      <c r="J405" s="57">
        <v>35069241.105300002</v>
      </c>
      <c r="K405" s="58">
        <f t="shared" si="46"/>
        <v>196373400.43109998</v>
      </c>
      <c r="L405" s="100"/>
      <c r="M405" s="101"/>
      <c r="N405" s="119" t="s">
        <v>846</v>
      </c>
      <c r="O405" s="120"/>
      <c r="P405" s="121"/>
      <c r="Q405" s="103">
        <f>SUM(Q391:Q404)</f>
        <v>2118548626.8274007</v>
      </c>
      <c r="R405" s="103">
        <f t="shared" ref="R405:V405" si="48">SUM(R391:R404)</f>
        <v>0</v>
      </c>
      <c r="S405" s="103">
        <f t="shared" si="48"/>
        <v>1024879.7047</v>
      </c>
      <c r="T405" s="103">
        <f t="shared" si="48"/>
        <v>18658270.040499996</v>
      </c>
      <c r="U405" s="103">
        <f t="shared" si="48"/>
        <v>184347345.76609999</v>
      </c>
      <c r="V405" s="103">
        <f t="shared" si="48"/>
        <v>426472295.41280001</v>
      </c>
      <c r="W405" s="58">
        <f t="shared" si="47"/>
        <v>2749051417.7515006</v>
      </c>
    </row>
    <row r="406" spans="1:23" ht="25" customHeight="1">
      <c r="A406" s="136"/>
      <c r="B406" s="133"/>
      <c r="C406" s="51">
        <v>18</v>
      </c>
      <c r="D406" s="57" t="s">
        <v>435</v>
      </c>
      <c r="E406" s="57">
        <v>176895220.4436</v>
      </c>
      <c r="F406" s="57">
        <v>0</v>
      </c>
      <c r="G406" s="57">
        <v>85575.718699999998</v>
      </c>
      <c r="H406" s="57">
        <v>1557933.9317999999</v>
      </c>
      <c r="I406" s="57">
        <v>15392690.9935</v>
      </c>
      <c r="J406" s="57">
        <v>39628856.7412</v>
      </c>
      <c r="K406" s="58">
        <f t="shared" si="46"/>
        <v>233560277.82879999</v>
      </c>
      <c r="L406" s="100"/>
      <c r="M406" s="137">
        <v>37</v>
      </c>
      <c r="N406" s="132" t="s">
        <v>59</v>
      </c>
      <c r="O406" s="102">
        <v>1</v>
      </c>
      <c r="P406" s="57" t="s">
        <v>784</v>
      </c>
      <c r="Q406" s="57">
        <v>108823730.05419999</v>
      </c>
      <c r="R406" s="57">
        <v>0</v>
      </c>
      <c r="S406" s="57">
        <v>52645.1132</v>
      </c>
      <c r="T406" s="57">
        <v>958421.495</v>
      </c>
      <c r="U406" s="57">
        <v>9469391.2322000004</v>
      </c>
      <c r="V406" s="57">
        <v>204503282.76370001</v>
      </c>
      <c r="W406" s="58">
        <f t="shared" si="47"/>
        <v>323807470.65829998</v>
      </c>
    </row>
    <row r="407" spans="1:23" ht="25" customHeight="1">
      <c r="A407" s="136"/>
      <c r="B407" s="133"/>
      <c r="C407" s="51">
        <v>19</v>
      </c>
      <c r="D407" s="57" t="s">
        <v>436</v>
      </c>
      <c r="E407" s="57">
        <v>121619833.9091</v>
      </c>
      <c r="F407" s="57">
        <v>0</v>
      </c>
      <c r="G407" s="57">
        <v>58835.420599999998</v>
      </c>
      <c r="H407" s="57">
        <v>1071118.0639</v>
      </c>
      <c r="I407" s="57">
        <v>10582855.3047</v>
      </c>
      <c r="J407" s="57">
        <v>29478339.4826</v>
      </c>
      <c r="K407" s="58">
        <f t="shared" si="46"/>
        <v>162810982.18089998</v>
      </c>
      <c r="L407" s="100"/>
      <c r="M407" s="138"/>
      <c r="N407" s="133"/>
      <c r="O407" s="102">
        <v>2</v>
      </c>
      <c r="P407" s="57" t="s">
        <v>785</v>
      </c>
      <c r="Q407" s="57">
        <v>277801225.16240001</v>
      </c>
      <c r="R407" s="57">
        <v>0</v>
      </c>
      <c r="S407" s="57">
        <v>134390.5134</v>
      </c>
      <c r="T407" s="57">
        <v>2446623.2264</v>
      </c>
      <c r="U407" s="57">
        <v>24173114.490200002</v>
      </c>
      <c r="V407" s="57">
        <v>245551964.98089999</v>
      </c>
      <c r="W407" s="58">
        <f t="shared" si="47"/>
        <v>550107318.37330008</v>
      </c>
    </row>
    <row r="408" spans="1:23" ht="25" customHeight="1">
      <c r="A408" s="136"/>
      <c r="B408" s="133"/>
      <c r="C408" s="51">
        <v>20</v>
      </c>
      <c r="D408" s="57" t="s">
        <v>437</v>
      </c>
      <c r="E408" s="57">
        <v>117188810.053</v>
      </c>
      <c r="F408" s="57">
        <v>0</v>
      </c>
      <c r="G408" s="57">
        <v>56691.846299999997</v>
      </c>
      <c r="H408" s="57">
        <v>1032093.5928</v>
      </c>
      <c r="I408" s="57">
        <v>10197285.921700001</v>
      </c>
      <c r="J408" s="57">
        <v>27759206.491500001</v>
      </c>
      <c r="K408" s="58">
        <f t="shared" si="46"/>
        <v>156234087.90530002</v>
      </c>
      <c r="L408" s="100"/>
      <c r="M408" s="138"/>
      <c r="N408" s="133"/>
      <c r="O408" s="102">
        <v>3</v>
      </c>
      <c r="P408" s="57" t="s">
        <v>786</v>
      </c>
      <c r="Q408" s="57">
        <v>156477833.25220001</v>
      </c>
      <c r="R408" s="57">
        <v>0</v>
      </c>
      <c r="S408" s="57">
        <v>75698.501099999994</v>
      </c>
      <c r="T408" s="57">
        <v>1378115.9569000001</v>
      </c>
      <c r="U408" s="57">
        <v>13616054.3431</v>
      </c>
      <c r="V408" s="57">
        <v>214123678.43939999</v>
      </c>
      <c r="W408" s="58">
        <f t="shared" si="47"/>
        <v>385671380.49269998</v>
      </c>
    </row>
    <row r="409" spans="1:23" ht="25" customHeight="1">
      <c r="A409" s="136"/>
      <c r="B409" s="133"/>
      <c r="C409" s="51">
        <v>21</v>
      </c>
      <c r="D409" s="57" t="s">
        <v>438</v>
      </c>
      <c r="E409" s="57">
        <v>170745307.1503</v>
      </c>
      <c r="F409" s="57">
        <v>0</v>
      </c>
      <c r="G409" s="57">
        <v>82600.605800000005</v>
      </c>
      <c r="H409" s="57">
        <v>1503771.0292</v>
      </c>
      <c r="I409" s="57">
        <v>14857550.955700001</v>
      </c>
      <c r="J409" s="57">
        <v>39826426.784900002</v>
      </c>
      <c r="K409" s="58">
        <f t="shared" si="46"/>
        <v>227015656.52590001</v>
      </c>
      <c r="L409" s="100"/>
      <c r="M409" s="138"/>
      <c r="N409" s="133"/>
      <c r="O409" s="102">
        <v>4</v>
      </c>
      <c r="P409" s="57" t="s">
        <v>787</v>
      </c>
      <c r="Q409" s="57">
        <v>134103577.6146</v>
      </c>
      <c r="R409" s="57">
        <v>0</v>
      </c>
      <c r="S409" s="57">
        <v>64874.618999999999</v>
      </c>
      <c r="T409" s="57">
        <v>1181063.6455999999</v>
      </c>
      <c r="U409" s="57">
        <v>11669139.0879</v>
      </c>
      <c r="V409" s="57">
        <v>210165095.27340001</v>
      </c>
      <c r="W409" s="58">
        <f t="shared" si="47"/>
        <v>357183750.24050003</v>
      </c>
    </row>
    <row r="410" spans="1:23" ht="25" customHeight="1">
      <c r="A410" s="136"/>
      <c r="B410" s="133"/>
      <c r="C410" s="51">
        <v>22</v>
      </c>
      <c r="D410" s="57" t="s">
        <v>439</v>
      </c>
      <c r="E410" s="57">
        <v>113637635.71070001</v>
      </c>
      <c r="F410" s="57">
        <v>0</v>
      </c>
      <c r="G410" s="57">
        <v>54973.912400000001</v>
      </c>
      <c r="H410" s="57">
        <v>1000818.0445</v>
      </c>
      <c r="I410" s="57">
        <v>9888277.4070999995</v>
      </c>
      <c r="J410" s="57">
        <v>27051180.665600002</v>
      </c>
      <c r="K410" s="58">
        <f t="shared" si="46"/>
        <v>151632885.7403</v>
      </c>
      <c r="L410" s="100"/>
      <c r="M410" s="138"/>
      <c r="N410" s="133"/>
      <c r="O410" s="102">
        <v>5</v>
      </c>
      <c r="P410" s="57" t="s">
        <v>788</v>
      </c>
      <c r="Q410" s="57">
        <v>127421201.3721</v>
      </c>
      <c r="R410" s="57">
        <v>0</v>
      </c>
      <c r="S410" s="57">
        <v>61641.919199999997</v>
      </c>
      <c r="T410" s="57">
        <v>1122211.2884</v>
      </c>
      <c r="U410" s="57">
        <v>11087666.324899999</v>
      </c>
      <c r="V410" s="57">
        <v>206721984.09380001</v>
      </c>
      <c r="W410" s="58">
        <f t="shared" si="47"/>
        <v>346414704.99839997</v>
      </c>
    </row>
    <row r="411" spans="1:23" ht="25" customHeight="1">
      <c r="A411" s="136"/>
      <c r="B411" s="133"/>
      <c r="C411" s="51">
        <v>23</v>
      </c>
      <c r="D411" s="57" t="s">
        <v>440</v>
      </c>
      <c r="E411" s="57">
        <v>114683652.6981</v>
      </c>
      <c r="F411" s="57">
        <v>0</v>
      </c>
      <c r="G411" s="57">
        <v>55479.938800000004</v>
      </c>
      <c r="H411" s="57">
        <v>1010030.4209</v>
      </c>
      <c r="I411" s="57">
        <v>9979297.4822000004</v>
      </c>
      <c r="J411" s="57">
        <v>26784922.825399999</v>
      </c>
      <c r="K411" s="58">
        <f t="shared" si="46"/>
        <v>152513383.36540002</v>
      </c>
      <c r="L411" s="100"/>
      <c r="M411" s="139"/>
      <c r="N411" s="134"/>
      <c r="O411" s="102">
        <v>6</v>
      </c>
      <c r="P411" s="57" t="s">
        <v>789</v>
      </c>
      <c r="Q411" s="57">
        <v>131070283.5448</v>
      </c>
      <c r="R411" s="57">
        <v>0</v>
      </c>
      <c r="S411" s="57">
        <v>63407.217499999999</v>
      </c>
      <c r="T411" s="57">
        <v>1154349.1207999999</v>
      </c>
      <c r="U411" s="57">
        <v>11405194.374299999</v>
      </c>
      <c r="V411" s="57">
        <v>206064747.33570001</v>
      </c>
      <c r="W411" s="58">
        <f t="shared" si="47"/>
        <v>349757981.59310001</v>
      </c>
    </row>
    <row r="412" spans="1:23" ht="25" customHeight="1" thickBot="1">
      <c r="A412" s="136"/>
      <c r="B412" s="133"/>
      <c r="C412" s="51">
        <v>24</v>
      </c>
      <c r="D412" s="57" t="s">
        <v>441</v>
      </c>
      <c r="E412" s="57">
        <v>147955710.88069999</v>
      </c>
      <c r="F412" s="57">
        <v>0</v>
      </c>
      <c r="G412" s="57">
        <v>71575.796499999997</v>
      </c>
      <c r="H412" s="57">
        <v>1303060.7712999999</v>
      </c>
      <c r="I412" s="57">
        <v>12874494.475299999</v>
      </c>
      <c r="J412" s="57">
        <v>34083784.984399997</v>
      </c>
      <c r="K412" s="58">
        <f t="shared" si="46"/>
        <v>196288626.9082</v>
      </c>
      <c r="L412" s="100"/>
      <c r="M412" s="101"/>
      <c r="N412" s="119"/>
      <c r="O412" s="120"/>
      <c r="P412" s="121"/>
      <c r="Q412" s="108">
        <f>SUM(Q406:Q411)</f>
        <v>935697851.00030005</v>
      </c>
      <c r="R412" s="103">
        <f t="shared" ref="R412:V412" si="49">SUM(R406:R411)</f>
        <v>0</v>
      </c>
      <c r="S412" s="108">
        <f t="shared" si="49"/>
        <v>452657.88339999993</v>
      </c>
      <c r="T412" s="108">
        <f t="shared" si="49"/>
        <v>8240784.7331000008</v>
      </c>
      <c r="U412" s="108">
        <f t="shared" si="49"/>
        <v>81420559.852600008</v>
      </c>
      <c r="V412" s="108">
        <f t="shared" si="49"/>
        <v>1287130752.8869002</v>
      </c>
      <c r="W412" s="58">
        <f t="shared" si="47"/>
        <v>2312942606.3563004</v>
      </c>
    </row>
    <row r="413" spans="1:23" ht="25" customHeight="1" thickTop="1" thickBot="1">
      <c r="A413" s="136"/>
      <c r="B413" s="133"/>
      <c r="C413" s="51">
        <v>25</v>
      </c>
      <c r="D413" s="57" t="s">
        <v>442</v>
      </c>
      <c r="E413" s="57">
        <v>151177929.3249</v>
      </c>
      <c r="F413" s="57">
        <v>0</v>
      </c>
      <c r="G413" s="57">
        <v>73134.592999999993</v>
      </c>
      <c r="H413" s="57">
        <v>1331439.172</v>
      </c>
      <c r="I413" s="57">
        <v>13154878.6073</v>
      </c>
      <c r="J413" s="57">
        <v>35862143.386799999</v>
      </c>
      <c r="K413" s="58">
        <f t="shared" si="46"/>
        <v>201599525.08399999</v>
      </c>
      <c r="L413" s="100"/>
      <c r="M413" s="119"/>
      <c r="N413" s="120"/>
      <c r="O413" s="120"/>
      <c r="P413" s="121"/>
      <c r="Q413" s="64">
        <v>102981218232.80629</v>
      </c>
      <c r="R413" s="103">
        <v>-774042815.11559761</v>
      </c>
      <c r="S413" s="103">
        <v>49818710.416499943</v>
      </c>
      <c r="T413" s="103">
        <v>906965907.96000004</v>
      </c>
      <c r="U413" s="103">
        <v>8961000000</v>
      </c>
      <c r="V413" s="103">
        <v>26596055786.593132</v>
      </c>
      <c r="W413" s="60">
        <f>Q413+R413+S413+T413+U413+V413</f>
        <v>138721015822.66034</v>
      </c>
    </row>
    <row r="414" spans="1:23" ht="13.3" hidden="1" thickTop="1">
      <c r="E414" s="44">
        <f>SUM(E389:E413)</f>
        <v>3379311069.9597001</v>
      </c>
      <c r="F414" s="44">
        <f t="shared" ref="F414:J414" si="50">SUM(F389:F413)</f>
        <v>0</v>
      </c>
      <c r="G414" s="44">
        <f t="shared" si="50"/>
        <v>1634792.4651000001</v>
      </c>
      <c r="H414" s="44">
        <f t="shared" si="50"/>
        <v>29761931.208799992</v>
      </c>
      <c r="I414" s="44">
        <f t="shared" si="50"/>
        <v>294053682.96819997</v>
      </c>
      <c r="J414" s="44">
        <f t="shared" si="50"/>
        <v>787791161.61940014</v>
      </c>
      <c r="K414" s="58">
        <f t="shared" si="46"/>
        <v>4492552638.2212</v>
      </c>
    </row>
    <row r="415" spans="1:23" ht="13.3" thickTop="1"/>
  </sheetData>
  <mergeCells count="116"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</mergeCells>
  <phoneticPr fontId="2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9" workbookViewId="0">
      <selection activeCell="A46" sqref="A46:XFD46"/>
    </sheetView>
  </sheetViews>
  <sheetFormatPr defaultRowHeight="12.45"/>
  <cols>
    <col min="2" max="2" width="24.15234375" customWidth="1"/>
    <col min="4" max="4" width="25.53515625" customWidth="1"/>
    <col min="5" max="6" width="24" customWidth="1"/>
    <col min="7" max="8" width="23.3828125" customWidth="1"/>
    <col min="9" max="9" width="25" customWidth="1"/>
    <col min="10" max="10" width="30.3828125" customWidth="1"/>
    <col min="11" max="11" width="8.3828125" customWidth="1"/>
    <col min="14" max="14" width="18.69140625" bestFit="1" customWidth="1"/>
  </cols>
  <sheetData>
    <row r="1" spans="1:11" ht="24.9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22.3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 ht="40.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ht="17.600000000000001">
      <c r="A4" s="68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6" t="s">
        <v>908</v>
      </c>
      <c r="K4" s="69"/>
    </row>
    <row r="5" spans="1:11" ht="83.25" customHeight="1">
      <c r="A5" s="70" t="s">
        <v>0</v>
      </c>
      <c r="B5" s="80" t="s">
        <v>13</v>
      </c>
      <c r="C5" s="81" t="s">
        <v>1</v>
      </c>
      <c r="D5" s="82" t="s">
        <v>5</v>
      </c>
      <c r="E5" s="83" t="s">
        <v>878</v>
      </c>
      <c r="F5" s="85" t="s">
        <v>901</v>
      </c>
      <c r="G5" s="86" t="s">
        <v>900</v>
      </c>
      <c r="H5" s="84" t="s">
        <v>907</v>
      </c>
      <c r="I5" s="80" t="s">
        <v>9</v>
      </c>
      <c r="J5" s="80" t="s">
        <v>12</v>
      </c>
      <c r="K5" s="70" t="s">
        <v>0</v>
      </c>
    </row>
    <row r="6" spans="1:11" ht="18">
      <c r="A6" s="27"/>
      <c r="B6" s="27"/>
      <c r="C6" s="27"/>
      <c r="D6" s="71" t="s">
        <v>897</v>
      </c>
      <c r="E6" s="71" t="s">
        <v>897</v>
      </c>
      <c r="F6" s="71" t="s">
        <v>897</v>
      </c>
      <c r="G6" s="71" t="s">
        <v>897</v>
      </c>
      <c r="H6" s="71" t="s">
        <v>897</v>
      </c>
      <c r="I6" s="71" t="s">
        <v>897</v>
      </c>
      <c r="J6" s="71" t="s">
        <v>897</v>
      </c>
      <c r="K6" s="27"/>
    </row>
    <row r="7" spans="1:11" ht="18">
      <c r="A7" s="72">
        <v>1</v>
      </c>
      <c r="B7" s="27" t="s">
        <v>23</v>
      </c>
      <c r="C7" s="72">
        <v>17</v>
      </c>
      <c r="D7" s="27">
        <v>2137495581.9651999</v>
      </c>
      <c r="E7" s="27">
        <v>0</v>
      </c>
      <c r="F7" s="27">
        <v>1034045.5789</v>
      </c>
      <c r="G7" s="27">
        <v>18825137.772799999</v>
      </c>
      <c r="H7" s="27">
        <v>185996031.49660003</v>
      </c>
      <c r="I7" s="27">
        <v>461680678.63319999</v>
      </c>
      <c r="J7" s="30">
        <f>D7+E7+F7+G7+H7+I7</f>
        <v>2805031475.4467006</v>
      </c>
      <c r="K7" s="73">
        <v>1</v>
      </c>
    </row>
    <row r="8" spans="1:11" ht="18">
      <c r="A8" s="72">
        <v>2</v>
      </c>
      <c r="B8" s="27" t="s">
        <v>24</v>
      </c>
      <c r="C8" s="72">
        <v>21</v>
      </c>
      <c r="D8" s="27">
        <v>2696143896.0489998</v>
      </c>
      <c r="E8" s="27">
        <v>0</v>
      </c>
      <c r="F8" s="27">
        <v>1304300.088</v>
      </c>
      <c r="G8" s="27">
        <v>23745209.4529</v>
      </c>
      <c r="H8" s="27">
        <v>234607298.95299998</v>
      </c>
      <c r="I8" s="27">
        <v>551802777.36399996</v>
      </c>
      <c r="J8" s="30">
        <f t="shared" ref="J8:J43" si="0">D8+E8+F8+G8+H8+I8</f>
        <v>3507603481.9068995</v>
      </c>
      <c r="K8" s="73">
        <v>2</v>
      </c>
    </row>
    <row r="9" spans="1:11" ht="18">
      <c r="A9" s="72">
        <v>3</v>
      </c>
      <c r="B9" s="27" t="s">
        <v>25</v>
      </c>
      <c r="C9" s="72">
        <v>31</v>
      </c>
      <c r="D9" s="27">
        <v>3591105236.6999998</v>
      </c>
      <c r="E9" s="27">
        <v>0</v>
      </c>
      <c r="F9" s="27">
        <v>1737251.0728</v>
      </c>
      <c r="G9" s="27">
        <v>31627223.657400001</v>
      </c>
      <c r="H9" s="27">
        <v>312483136.03469992</v>
      </c>
      <c r="I9" s="27">
        <v>769442256.89979994</v>
      </c>
      <c r="J9" s="30">
        <f t="shared" si="0"/>
        <v>4706395104.3647003</v>
      </c>
      <c r="K9" s="73">
        <v>3</v>
      </c>
    </row>
    <row r="10" spans="1:11" ht="18">
      <c r="A10" s="72">
        <v>4</v>
      </c>
      <c r="B10" s="27" t="s">
        <v>26</v>
      </c>
      <c r="C10" s="72">
        <v>21</v>
      </c>
      <c r="D10" s="27">
        <v>2710714143.5071998</v>
      </c>
      <c r="E10" s="27">
        <v>0</v>
      </c>
      <c r="F10" s="27">
        <v>1311348.6638</v>
      </c>
      <c r="G10" s="27">
        <v>23873531.082400002</v>
      </c>
      <c r="H10" s="27">
        <v>235875141.66990003</v>
      </c>
      <c r="I10" s="27">
        <v>615475817.06760001</v>
      </c>
      <c r="J10" s="30">
        <f t="shared" si="0"/>
        <v>3587249981.9908991</v>
      </c>
      <c r="K10" s="73">
        <v>4</v>
      </c>
    </row>
    <row r="11" spans="1:11" ht="18">
      <c r="A11" s="72">
        <v>5</v>
      </c>
      <c r="B11" s="27" t="s">
        <v>27</v>
      </c>
      <c r="C11" s="72">
        <v>20</v>
      </c>
      <c r="D11" s="27">
        <v>3077196969.4088001</v>
      </c>
      <c r="E11" s="27">
        <v>0</v>
      </c>
      <c r="F11" s="27">
        <v>1488640.2331999999</v>
      </c>
      <c r="G11" s="27">
        <v>27101182.052200001</v>
      </c>
      <c r="H11" s="27">
        <v>267764962.54419994</v>
      </c>
      <c r="I11" s="27">
        <v>612415981.57270002</v>
      </c>
      <c r="J11" s="30">
        <f t="shared" si="0"/>
        <v>3985967735.8111</v>
      </c>
      <c r="K11" s="73">
        <v>5</v>
      </c>
    </row>
    <row r="12" spans="1:11" ht="18">
      <c r="A12" s="72">
        <v>6</v>
      </c>
      <c r="B12" s="27" t="s">
        <v>28</v>
      </c>
      <c r="C12" s="72">
        <v>8</v>
      </c>
      <c r="D12" s="27">
        <v>1252531802.2147999</v>
      </c>
      <c r="E12" s="27">
        <v>0</v>
      </c>
      <c r="F12" s="27">
        <v>605931.06420000002</v>
      </c>
      <c r="G12" s="27">
        <v>11031173.0889</v>
      </c>
      <c r="H12" s="27">
        <v>108990140.84560001</v>
      </c>
      <c r="I12" s="27">
        <v>245895439.48050001</v>
      </c>
      <c r="J12" s="30">
        <f t="shared" si="0"/>
        <v>1619054486.694</v>
      </c>
      <c r="K12" s="73">
        <v>6</v>
      </c>
    </row>
    <row r="13" spans="1:11" ht="18">
      <c r="A13" s="72">
        <v>7</v>
      </c>
      <c r="B13" s="27" t="s">
        <v>29</v>
      </c>
      <c r="C13" s="72">
        <v>23</v>
      </c>
      <c r="D13" s="27">
        <v>3348466556.5983</v>
      </c>
      <c r="E13" s="27">
        <f>-139538498.52</f>
        <v>-139538498.52000001</v>
      </c>
      <c r="F13" s="27">
        <v>1619870.9683999999</v>
      </c>
      <c r="G13" s="27">
        <v>29490280.489100002</v>
      </c>
      <c r="H13" s="27">
        <v>291369720.89240003</v>
      </c>
      <c r="I13" s="27">
        <v>638852680.25240004</v>
      </c>
      <c r="J13" s="30">
        <f t="shared" si="0"/>
        <v>4170260610.6805997</v>
      </c>
      <c r="K13" s="73">
        <v>7</v>
      </c>
    </row>
    <row r="14" spans="1:11" ht="18">
      <c r="A14" s="72">
        <v>8</v>
      </c>
      <c r="B14" s="27" t="s">
        <v>30</v>
      </c>
      <c r="C14" s="72">
        <v>27</v>
      </c>
      <c r="D14" s="27">
        <v>3635431225.0678</v>
      </c>
      <c r="E14" s="27">
        <v>0</v>
      </c>
      <c r="F14" s="27">
        <v>1758694.4353</v>
      </c>
      <c r="G14" s="27">
        <v>32017607.0788</v>
      </c>
      <c r="H14" s="27">
        <v>316340200.34789997</v>
      </c>
      <c r="I14" s="27">
        <v>704082116.26830006</v>
      </c>
      <c r="J14" s="30">
        <f t="shared" si="0"/>
        <v>4689629843.1981001</v>
      </c>
      <c r="K14" s="73">
        <v>8</v>
      </c>
    </row>
    <row r="15" spans="1:11" ht="18">
      <c r="A15" s="72">
        <v>9</v>
      </c>
      <c r="B15" s="27" t="s">
        <v>31</v>
      </c>
      <c r="C15" s="72">
        <v>18</v>
      </c>
      <c r="D15" s="27">
        <v>2343648009.6015</v>
      </c>
      <c r="E15" s="27">
        <f>-38551266.1</f>
        <v>-38551266.100000001</v>
      </c>
      <c r="F15" s="27">
        <v>1133774.9108</v>
      </c>
      <c r="G15" s="27">
        <v>20640742.860100001</v>
      </c>
      <c r="H15" s="27">
        <v>203934563.7432</v>
      </c>
      <c r="I15" s="27">
        <v>483071726.01840001</v>
      </c>
      <c r="J15" s="30">
        <f t="shared" si="0"/>
        <v>3013877551.0339999</v>
      </c>
      <c r="K15" s="73">
        <v>9</v>
      </c>
    </row>
    <row r="16" spans="1:11" ht="18">
      <c r="A16" s="72">
        <v>10</v>
      </c>
      <c r="B16" s="27" t="s">
        <v>32</v>
      </c>
      <c r="C16" s="72">
        <v>25</v>
      </c>
      <c r="D16" s="27">
        <v>3003048793.6988001</v>
      </c>
      <c r="E16" s="27">
        <v>0</v>
      </c>
      <c r="F16" s="27">
        <v>1452769.94</v>
      </c>
      <c r="G16" s="27">
        <v>26448151.639199998</v>
      </c>
      <c r="H16" s="27">
        <v>261312894.74090004</v>
      </c>
      <c r="I16" s="27">
        <v>707525491.7809</v>
      </c>
      <c r="J16" s="30">
        <f t="shared" si="0"/>
        <v>3999788101.7998004</v>
      </c>
      <c r="K16" s="73">
        <v>10</v>
      </c>
    </row>
    <row r="17" spans="1:11" ht="18">
      <c r="A17" s="72">
        <v>11</v>
      </c>
      <c r="B17" s="27" t="s">
        <v>33</v>
      </c>
      <c r="C17" s="72">
        <v>13</v>
      </c>
      <c r="D17" s="27">
        <v>1733679755.5653</v>
      </c>
      <c r="E17" s="27">
        <f>-48098428.0656</f>
        <v>-48098428.0656</v>
      </c>
      <c r="F17" s="27">
        <v>838693.61010000005</v>
      </c>
      <c r="G17" s="27">
        <v>15268691.326300001</v>
      </c>
      <c r="H17" s="27">
        <v>150857647.2119</v>
      </c>
      <c r="I17" s="27">
        <v>359133049.8678</v>
      </c>
      <c r="J17" s="30">
        <f t="shared" si="0"/>
        <v>2211679409.5158</v>
      </c>
      <c r="K17" s="73">
        <v>11</v>
      </c>
    </row>
    <row r="18" spans="1:11" ht="18">
      <c r="A18" s="72">
        <v>12</v>
      </c>
      <c r="B18" s="27" t="s">
        <v>34</v>
      </c>
      <c r="C18" s="72">
        <v>18</v>
      </c>
      <c r="D18" s="27">
        <v>2297738792.2389002</v>
      </c>
      <c r="E18" s="27">
        <v>0</v>
      </c>
      <c r="F18" s="27">
        <v>1111565.6375</v>
      </c>
      <c r="G18" s="27">
        <v>20236415.782400001</v>
      </c>
      <c r="H18" s="27">
        <v>199939733.38630006</v>
      </c>
      <c r="I18" s="27">
        <v>507461515.15280002</v>
      </c>
      <c r="J18" s="30">
        <f t="shared" si="0"/>
        <v>3026488022.1979003</v>
      </c>
      <c r="K18" s="73">
        <v>12</v>
      </c>
    </row>
    <row r="19" spans="1:11" ht="18">
      <c r="A19" s="72">
        <v>13</v>
      </c>
      <c r="B19" s="27" t="s">
        <v>35</v>
      </c>
      <c r="C19" s="72">
        <v>16</v>
      </c>
      <c r="D19" s="27">
        <v>1824487927.0402999</v>
      </c>
      <c r="E19" s="27">
        <v>0</v>
      </c>
      <c r="F19" s="27">
        <v>882623.42660000001</v>
      </c>
      <c r="G19" s="27">
        <v>16068447.991800001</v>
      </c>
      <c r="H19" s="27">
        <v>158759398.99300003</v>
      </c>
      <c r="I19" s="27">
        <v>426319151.48460001</v>
      </c>
      <c r="J19" s="30">
        <f t="shared" si="0"/>
        <v>2426517548.9362998</v>
      </c>
      <c r="K19" s="73">
        <v>13</v>
      </c>
    </row>
    <row r="20" spans="1:11" ht="18">
      <c r="A20" s="72">
        <v>14</v>
      </c>
      <c r="B20" s="27" t="s">
        <v>36</v>
      </c>
      <c r="C20" s="72">
        <v>17</v>
      </c>
      <c r="D20" s="27">
        <v>2334536773.4024</v>
      </c>
      <c r="E20" s="27">
        <v>0</v>
      </c>
      <c r="F20" s="27">
        <v>1129367.2134</v>
      </c>
      <c r="G20" s="27">
        <v>20560499.289700001</v>
      </c>
      <c r="H20" s="27">
        <v>203141741.62480006</v>
      </c>
      <c r="I20" s="27">
        <v>509508814.45740002</v>
      </c>
      <c r="J20" s="30">
        <f t="shared" si="0"/>
        <v>3068877195.9877</v>
      </c>
      <c r="K20" s="73">
        <v>14</v>
      </c>
    </row>
    <row r="21" spans="1:11" ht="18">
      <c r="A21" s="72">
        <v>15</v>
      </c>
      <c r="B21" s="27" t="s">
        <v>37</v>
      </c>
      <c r="C21" s="72">
        <v>11</v>
      </c>
      <c r="D21" s="27">
        <v>1599626227.6377001</v>
      </c>
      <c r="E21" s="27">
        <f>-53983557.43</f>
        <v>-53983557.43</v>
      </c>
      <c r="F21" s="27">
        <v>773843.2034</v>
      </c>
      <c r="G21" s="27">
        <v>14088068.4735</v>
      </c>
      <c r="H21" s="27">
        <v>139192863.24089998</v>
      </c>
      <c r="I21" s="27">
        <v>336256873.29210001</v>
      </c>
      <c r="J21" s="30">
        <f t="shared" si="0"/>
        <v>2035954318.4175999</v>
      </c>
      <c r="K21" s="73">
        <v>15</v>
      </c>
    </row>
    <row r="22" spans="1:11" ht="18">
      <c r="A22" s="72">
        <v>16</v>
      </c>
      <c r="B22" s="27" t="s">
        <v>38</v>
      </c>
      <c r="C22" s="72">
        <v>27</v>
      </c>
      <c r="D22" s="27">
        <v>3128798589.7273002</v>
      </c>
      <c r="E22" s="27">
        <v>0</v>
      </c>
      <c r="F22" s="27">
        <v>1513603.2916000001</v>
      </c>
      <c r="G22" s="27">
        <v>27555642.693300001</v>
      </c>
      <c r="H22" s="27">
        <v>272255122.28059995</v>
      </c>
      <c r="I22" s="27">
        <v>699245539.81050003</v>
      </c>
      <c r="J22" s="30">
        <f t="shared" si="0"/>
        <v>4129368497.8033004</v>
      </c>
      <c r="K22" s="73">
        <v>16</v>
      </c>
    </row>
    <row r="23" spans="1:11" ht="18">
      <c r="A23" s="72">
        <v>17</v>
      </c>
      <c r="B23" s="27" t="s">
        <v>39</v>
      </c>
      <c r="C23" s="72">
        <v>27</v>
      </c>
      <c r="D23" s="27">
        <v>3287097504.8575001</v>
      </c>
      <c r="E23" s="27">
        <v>0</v>
      </c>
      <c r="F23" s="27">
        <v>1590182.7683999999</v>
      </c>
      <c r="G23" s="27">
        <v>28949797.100699998</v>
      </c>
      <c r="H23" s="27">
        <v>286029639.64219999</v>
      </c>
      <c r="I23" s="27">
        <v>730316431.9813</v>
      </c>
      <c r="J23" s="30">
        <f t="shared" si="0"/>
        <v>4333983556.3501005</v>
      </c>
      <c r="K23" s="73">
        <v>17</v>
      </c>
    </row>
    <row r="24" spans="1:11" ht="18">
      <c r="A24" s="72">
        <v>18</v>
      </c>
      <c r="B24" s="27" t="s">
        <v>40</v>
      </c>
      <c r="C24" s="72">
        <v>23</v>
      </c>
      <c r="D24" s="27">
        <v>3696652399.5960999</v>
      </c>
      <c r="E24" s="27">
        <v>0</v>
      </c>
      <c r="F24" s="27">
        <v>1788311.0974000001</v>
      </c>
      <c r="G24" s="27">
        <v>32556788.0973</v>
      </c>
      <c r="H24" s="27">
        <v>321667413.93470001</v>
      </c>
      <c r="I24" s="27">
        <v>787625970.34790003</v>
      </c>
      <c r="J24" s="30">
        <f t="shared" si="0"/>
        <v>4840290883.0734005</v>
      </c>
      <c r="K24" s="73">
        <v>18</v>
      </c>
    </row>
    <row r="25" spans="1:11" ht="18">
      <c r="A25" s="72">
        <v>19</v>
      </c>
      <c r="B25" s="27" t="s">
        <v>41</v>
      </c>
      <c r="C25" s="72">
        <v>44</v>
      </c>
      <c r="D25" s="27">
        <v>5885387444.4459</v>
      </c>
      <c r="E25" s="27">
        <v>0</v>
      </c>
      <c r="F25" s="27">
        <v>2847144.5359</v>
      </c>
      <c r="G25" s="27">
        <v>51833196.9542</v>
      </c>
      <c r="H25" s="27">
        <v>512122091.72410011</v>
      </c>
      <c r="I25" s="27">
        <v>1370480404.9368</v>
      </c>
      <c r="J25" s="30">
        <f t="shared" si="0"/>
        <v>7822670282.5969</v>
      </c>
      <c r="K25" s="73">
        <v>19</v>
      </c>
    </row>
    <row r="26" spans="1:11" ht="18">
      <c r="A26" s="72">
        <v>20</v>
      </c>
      <c r="B26" s="27" t="s">
        <v>42</v>
      </c>
      <c r="C26" s="72">
        <v>34</v>
      </c>
      <c r="D26" s="27">
        <v>4480645639.1763</v>
      </c>
      <c r="E26" s="27">
        <v>0</v>
      </c>
      <c r="F26" s="27">
        <v>2167579.5976</v>
      </c>
      <c r="G26" s="27">
        <v>39461495.116300002</v>
      </c>
      <c r="H26" s="27">
        <v>389887265.48049998</v>
      </c>
      <c r="I26" s="27">
        <v>923974099.69099998</v>
      </c>
      <c r="J26" s="30">
        <f t="shared" si="0"/>
        <v>5836136079.0616999</v>
      </c>
      <c r="K26" s="73">
        <v>20</v>
      </c>
    </row>
    <row r="27" spans="1:11" ht="18">
      <c r="A27" s="72">
        <v>21</v>
      </c>
      <c r="B27" s="27" t="s">
        <v>43</v>
      </c>
      <c r="C27" s="72">
        <v>21</v>
      </c>
      <c r="D27" s="27">
        <v>2827768346.9517002</v>
      </c>
      <c r="E27" s="27">
        <v>0</v>
      </c>
      <c r="F27" s="27">
        <v>1367975.3922999999</v>
      </c>
      <c r="G27" s="27">
        <v>24904439.181400001</v>
      </c>
      <c r="H27" s="27">
        <v>246060714.68050003</v>
      </c>
      <c r="I27" s="27">
        <v>573424408.48559999</v>
      </c>
      <c r="J27" s="30">
        <f t="shared" si="0"/>
        <v>3673525884.6915002</v>
      </c>
      <c r="K27" s="73">
        <v>21</v>
      </c>
    </row>
    <row r="28" spans="1:11" ht="18">
      <c r="A28" s="72">
        <v>22</v>
      </c>
      <c r="B28" s="27" t="s">
        <v>44</v>
      </c>
      <c r="C28" s="72">
        <v>21</v>
      </c>
      <c r="D28" s="27">
        <v>2922705716.4060998</v>
      </c>
      <c r="E28" s="27">
        <f>-89972595.51</f>
        <v>-89972595.510000005</v>
      </c>
      <c r="F28" s="27">
        <v>1413902.77</v>
      </c>
      <c r="G28" s="27">
        <v>25740562.106800001</v>
      </c>
      <c r="H28" s="27">
        <v>254321772.20429999</v>
      </c>
      <c r="I28" s="27">
        <v>553917494.79639995</v>
      </c>
      <c r="J28" s="30">
        <f t="shared" si="0"/>
        <v>3668126852.7735996</v>
      </c>
      <c r="K28" s="73">
        <v>22</v>
      </c>
    </row>
    <row r="29" spans="1:11" ht="18">
      <c r="A29" s="72">
        <v>23</v>
      </c>
      <c r="B29" s="27" t="s">
        <v>45</v>
      </c>
      <c r="C29" s="72">
        <v>16</v>
      </c>
      <c r="D29" s="27">
        <v>2068120432.9344001</v>
      </c>
      <c r="E29" s="27">
        <v>0</v>
      </c>
      <c r="F29" s="27">
        <v>1000484.3091</v>
      </c>
      <c r="G29" s="27">
        <v>18214143.883699998</v>
      </c>
      <c r="H29" s="27">
        <v>179959292.74839997</v>
      </c>
      <c r="I29" s="27">
        <v>417241175.56660002</v>
      </c>
      <c r="J29" s="30">
        <f t="shared" si="0"/>
        <v>2684535529.4421997</v>
      </c>
      <c r="K29" s="73">
        <v>23</v>
      </c>
    </row>
    <row r="30" spans="1:11" ht="18">
      <c r="A30" s="72">
        <v>24</v>
      </c>
      <c r="B30" s="27" t="s">
        <v>46</v>
      </c>
      <c r="C30" s="72">
        <v>20</v>
      </c>
      <c r="D30" s="27">
        <v>3523035274.0692</v>
      </c>
      <c r="E30" s="27">
        <v>0</v>
      </c>
      <c r="F30" s="27">
        <v>1704321.2064</v>
      </c>
      <c r="G30" s="27">
        <v>31027724.675999999</v>
      </c>
      <c r="H30" s="27">
        <v>306559969.21270001</v>
      </c>
      <c r="I30" s="27">
        <v>4279656376.9688001</v>
      </c>
      <c r="J30" s="30">
        <f t="shared" si="0"/>
        <v>8141983666.1331005</v>
      </c>
      <c r="K30" s="73">
        <v>24</v>
      </c>
    </row>
    <row r="31" spans="1:11" ht="18">
      <c r="A31" s="72">
        <v>25</v>
      </c>
      <c r="B31" s="27" t="s">
        <v>47</v>
      </c>
      <c r="C31" s="72">
        <v>13</v>
      </c>
      <c r="D31" s="27">
        <v>1845119875.7788</v>
      </c>
      <c r="E31" s="27">
        <f>-39238127.24</f>
        <v>-39238127.240000002</v>
      </c>
      <c r="F31" s="27">
        <v>892604.44149999996</v>
      </c>
      <c r="G31" s="27">
        <v>16250155.6316</v>
      </c>
      <c r="H31" s="27">
        <v>160554705.9025</v>
      </c>
      <c r="I31" s="27">
        <v>338521494.59890002</v>
      </c>
      <c r="J31" s="30">
        <f t="shared" si="0"/>
        <v>2322100709.1132998</v>
      </c>
      <c r="K31" s="73">
        <v>25</v>
      </c>
    </row>
    <row r="32" spans="1:11" ht="18">
      <c r="A32" s="72">
        <v>26</v>
      </c>
      <c r="B32" s="27" t="s">
        <v>48</v>
      </c>
      <c r="C32" s="72">
        <v>25</v>
      </c>
      <c r="D32" s="27">
        <v>3415174562.8084998</v>
      </c>
      <c r="E32" s="27">
        <v>0</v>
      </c>
      <c r="F32" s="27">
        <v>1652141.9680000001</v>
      </c>
      <c r="G32" s="27">
        <v>30077784.5836</v>
      </c>
      <c r="H32" s="27">
        <v>297174375.8962</v>
      </c>
      <c r="I32" s="27">
        <v>665772190.77520001</v>
      </c>
      <c r="J32" s="30">
        <f t="shared" si="0"/>
        <v>4409851056.0314999</v>
      </c>
      <c r="K32" s="73">
        <v>26</v>
      </c>
    </row>
    <row r="33" spans="1:14" ht="18">
      <c r="A33" s="72">
        <v>27</v>
      </c>
      <c r="B33" s="27" t="s">
        <v>49</v>
      </c>
      <c r="C33" s="72">
        <v>20</v>
      </c>
      <c r="D33" s="27">
        <v>2436373185.0798001</v>
      </c>
      <c r="E33" s="27">
        <f>-115776950.4</f>
        <v>-115776950.40000001</v>
      </c>
      <c r="F33" s="27">
        <v>1178632.1065</v>
      </c>
      <c r="G33" s="27">
        <v>21457382.7718</v>
      </c>
      <c r="H33" s="27">
        <v>212003125.28959998</v>
      </c>
      <c r="I33" s="27">
        <v>593680379.20609999</v>
      </c>
      <c r="J33" s="30">
        <f t="shared" si="0"/>
        <v>3148915754.0538001</v>
      </c>
      <c r="K33" s="73">
        <v>27</v>
      </c>
    </row>
    <row r="34" spans="1:14" ht="18">
      <c r="A34" s="72">
        <v>28</v>
      </c>
      <c r="B34" s="27" t="s">
        <v>50</v>
      </c>
      <c r="C34" s="72">
        <v>18</v>
      </c>
      <c r="D34" s="27">
        <v>2326890503.1676002</v>
      </c>
      <c r="E34" s="27">
        <f>-47177126.82</f>
        <v>-47177126.82</v>
      </c>
      <c r="F34" s="27">
        <v>1125668.2154999999</v>
      </c>
      <c r="G34" s="27">
        <v>20493157.821800001</v>
      </c>
      <c r="H34" s="27">
        <v>202476394.79030004</v>
      </c>
      <c r="I34" s="27">
        <v>516222504.89099997</v>
      </c>
      <c r="J34" s="30">
        <f t="shared" si="0"/>
        <v>3020031102.0661998</v>
      </c>
      <c r="K34" s="73">
        <v>28</v>
      </c>
    </row>
    <row r="35" spans="1:14" ht="18">
      <c r="A35" s="72">
        <v>29</v>
      </c>
      <c r="B35" s="27" t="s">
        <v>51</v>
      </c>
      <c r="C35" s="72">
        <v>30</v>
      </c>
      <c r="D35" s="27">
        <v>3151832017.8190999</v>
      </c>
      <c r="E35" s="27">
        <f>-82028645.4</f>
        <v>-82028645.400000006</v>
      </c>
      <c r="F35" s="27">
        <v>1524746.0582999999</v>
      </c>
      <c r="G35" s="27">
        <v>27758500.402600002</v>
      </c>
      <c r="H35" s="27">
        <v>274259395.99809998</v>
      </c>
      <c r="I35" s="27">
        <v>722030796.90050006</v>
      </c>
      <c r="J35" s="30">
        <f t="shared" si="0"/>
        <v>4095376811.7785997</v>
      </c>
      <c r="K35" s="73">
        <v>29</v>
      </c>
    </row>
    <row r="36" spans="1:14" ht="18">
      <c r="A36" s="72">
        <v>30</v>
      </c>
      <c r="B36" s="27" t="s">
        <v>52</v>
      </c>
      <c r="C36" s="72">
        <v>33</v>
      </c>
      <c r="D36" s="27">
        <v>3975790170.8888998</v>
      </c>
      <c r="E36" s="27">
        <f>-83688581.46</f>
        <v>-83688581.459999993</v>
      </c>
      <c r="F36" s="27">
        <v>1923348.1851999999</v>
      </c>
      <c r="G36" s="27">
        <v>35015182.419200003</v>
      </c>
      <c r="H36" s="27">
        <v>345956829.14519989</v>
      </c>
      <c r="I36" s="27">
        <v>1030370882.6799999</v>
      </c>
      <c r="J36" s="30">
        <f t="shared" si="0"/>
        <v>5305367831.8584995</v>
      </c>
      <c r="K36" s="73">
        <v>30</v>
      </c>
    </row>
    <row r="37" spans="1:14" ht="18">
      <c r="A37" s="72">
        <v>31</v>
      </c>
      <c r="B37" s="27" t="s">
        <v>53</v>
      </c>
      <c r="C37" s="72">
        <v>17</v>
      </c>
      <c r="D37" s="27">
        <v>2492287737.1308999</v>
      </c>
      <c r="E37" s="27">
        <v>0</v>
      </c>
      <c r="F37" s="27">
        <v>1205681.6103999999</v>
      </c>
      <c r="G37" s="27">
        <v>21949827.8345</v>
      </c>
      <c r="H37" s="27">
        <v>216868578.52010003</v>
      </c>
      <c r="I37" s="27">
        <v>483661617.37980002</v>
      </c>
      <c r="J37" s="30">
        <f t="shared" si="0"/>
        <v>3215973442.4756999</v>
      </c>
      <c r="K37" s="73">
        <v>31</v>
      </c>
    </row>
    <row r="38" spans="1:14" ht="18">
      <c r="A38" s="72">
        <v>32</v>
      </c>
      <c r="B38" s="27" t="s">
        <v>54</v>
      </c>
      <c r="C38" s="72">
        <v>23</v>
      </c>
      <c r="D38" s="27">
        <v>3089328814.8790002</v>
      </c>
      <c r="E38" s="27">
        <v>0</v>
      </c>
      <c r="F38" s="27">
        <v>1494509.1956</v>
      </c>
      <c r="G38" s="27">
        <v>27208028.431000002</v>
      </c>
      <c r="H38" s="27">
        <v>268820625.59749997</v>
      </c>
      <c r="I38" s="27">
        <v>802707039.60679996</v>
      </c>
      <c r="J38" s="30">
        <f t="shared" si="0"/>
        <v>4189559017.7099004</v>
      </c>
      <c r="K38" s="73">
        <v>32</v>
      </c>
    </row>
    <row r="39" spans="1:14" ht="18">
      <c r="A39" s="72">
        <v>33</v>
      </c>
      <c r="B39" s="27" t="s">
        <v>55</v>
      </c>
      <c r="C39" s="72">
        <v>23</v>
      </c>
      <c r="D39" s="27">
        <v>3111432270.3374</v>
      </c>
      <c r="E39" s="27">
        <f>-35989038.17</f>
        <v>-35989038.170000002</v>
      </c>
      <c r="F39" s="27">
        <v>1505202.0737999999</v>
      </c>
      <c r="G39" s="27">
        <v>27402695.7784</v>
      </c>
      <c r="H39" s="27">
        <v>270743976.94</v>
      </c>
      <c r="I39" s="27">
        <v>607826324.32579994</v>
      </c>
      <c r="J39" s="30">
        <f t="shared" si="0"/>
        <v>3982921431.2853999</v>
      </c>
      <c r="K39" s="73">
        <v>33</v>
      </c>
    </row>
    <row r="40" spans="1:14" ht="18">
      <c r="A40" s="72">
        <v>34</v>
      </c>
      <c r="B40" s="27" t="s">
        <v>56</v>
      </c>
      <c r="C40" s="72">
        <v>16</v>
      </c>
      <c r="D40" s="27">
        <v>2332028896.1055002</v>
      </c>
      <c r="E40" s="27">
        <v>0</v>
      </c>
      <c r="F40" s="27">
        <v>1128153.9898999999</v>
      </c>
      <c r="G40" s="27">
        <v>20538412.162999999</v>
      </c>
      <c r="H40" s="27">
        <v>202923516.50730002</v>
      </c>
      <c r="I40" s="27">
        <v>419559566.16759998</v>
      </c>
      <c r="J40" s="30">
        <f t="shared" si="0"/>
        <v>2976178544.9333005</v>
      </c>
      <c r="K40" s="73">
        <v>34</v>
      </c>
    </row>
    <row r="41" spans="1:14" ht="18">
      <c r="A41" s="72">
        <v>35</v>
      </c>
      <c r="B41" s="27" t="s">
        <v>57</v>
      </c>
      <c r="C41" s="72">
        <v>17</v>
      </c>
      <c r="D41" s="27">
        <v>2344650682.1226001</v>
      </c>
      <c r="E41" s="27">
        <v>0</v>
      </c>
      <c r="F41" s="27">
        <v>1134259.9686</v>
      </c>
      <c r="G41" s="27">
        <v>20649573.497299999</v>
      </c>
      <c r="H41" s="27">
        <v>204021812.16189998</v>
      </c>
      <c r="I41" s="27">
        <v>437293669.58429998</v>
      </c>
      <c r="J41" s="30">
        <f t="shared" si="0"/>
        <v>3007749997.3347001</v>
      </c>
      <c r="K41" s="73">
        <v>35</v>
      </c>
    </row>
    <row r="42" spans="1:14" ht="18">
      <c r="A42" s="72">
        <v>36</v>
      </c>
      <c r="B42" s="27" t="s">
        <v>58</v>
      </c>
      <c r="C42" s="72">
        <v>14</v>
      </c>
      <c r="D42" s="27">
        <v>2118548626.8274</v>
      </c>
      <c r="E42" s="27">
        <v>0</v>
      </c>
      <c r="F42" s="27">
        <v>1024879.7047</v>
      </c>
      <c r="G42" s="27">
        <v>18658270.0405</v>
      </c>
      <c r="H42" s="27">
        <v>184347345.76609999</v>
      </c>
      <c r="I42" s="27">
        <v>426472295.41280001</v>
      </c>
      <c r="J42" s="30">
        <f t="shared" si="0"/>
        <v>2749051417.7514997</v>
      </c>
      <c r="K42" s="73">
        <v>36</v>
      </c>
    </row>
    <row r="43" spans="1:14" ht="18">
      <c r="A43" s="72">
        <v>37</v>
      </c>
      <c r="B43" s="27" t="s">
        <v>905</v>
      </c>
      <c r="C43" s="72">
        <v>6</v>
      </c>
      <c r="D43" s="27">
        <v>935697851.00030005</v>
      </c>
      <c r="E43" s="27">
        <v>0</v>
      </c>
      <c r="F43" s="27">
        <v>452657.88339999999</v>
      </c>
      <c r="G43" s="27">
        <v>8240784.7330999998</v>
      </c>
      <c r="H43" s="27">
        <v>81420559.852600008</v>
      </c>
      <c r="I43" s="27">
        <v>1287130752.8868999</v>
      </c>
      <c r="J43" s="30">
        <f t="shared" si="0"/>
        <v>2312942606.3562999</v>
      </c>
      <c r="K43" s="73">
        <v>37</v>
      </c>
    </row>
    <row r="44" spans="1:14" ht="18">
      <c r="A44" s="72"/>
      <c r="B44" s="74" t="s">
        <v>906</v>
      </c>
      <c r="C44" s="27"/>
      <c r="D44" s="30">
        <f>SUM(D7:D43)</f>
        <v>102981218232.80632</v>
      </c>
      <c r="E44" s="30">
        <f>SUM(E7:E43)</f>
        <v>-774042815.11559999</v>
      </c>
      <c r="F44" s="30">
        <f t="shared" ref="F44" si="1">SUM(F7:F43)</f>
        <v>49818710.416499995</v>
      </c>
      <c r="G44" s="30">
        <f t="shared" ref="G44:J44" si="2">SUM(G7:G43)</f>
        <v>906965907.95560014</v>
      </c>
      <c r="H44" s="30">
        <f t="shared" si="2"/>
        <v>8961000000.0007</v>
      </c>
      <c r="I44" s="30">
        <f t="shared" si="2"/>
        <v>26596055786.593102</v>
      </c>
      <c r="J44" s="30">
        <f t="shared" si="2"/>
        <v>138721015822.65659</v>
      </c>
      <c r="K44" s="73"/>
    </row>
    <row r="45" spans="1:14" ht="18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</row>
    <row r="46" spans="1:14" ht="17.600000000000001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9"/>
      <c r="N46" s="3"/>
    </row>
    <row r="48" spans="1:14">
      <c r="I48" s="3"/>
    </row>
  </sheetData>
  <mergeCells count="5">
    <mergeCell ref="A1:K1"/>
    <mergeCell ref="A2:K2"/>
    <mergeCell ref="A3:K3"/>
    <mergeCell ref="A45:K45"/>
    <mergeCell ref="A46:K46"/>
  </mergeCells>
  <pageMargins left="0.11811023622047245" right="0.11811023622047245" top="0.15748031496062992" bottom="0.15748031496062992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2018-12-03T16:29:52Z</cp:lastPrinted>
  <dcterms:created xsi:type="dcterms:W3CDTF">2003-11-12T08:54:16Z</dcterms:created>
  <dcterms:modified xsi:type="dcterms:W3CDTF">2018-12-28T16:50:19Z</dcterms:modified>
</cp:coreProperties>
</file>